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ri\Documents\ORÇAMENTOS\Hospital São Camilo - CME-CC\ORÇAMENTO\"/>
    </mc:Choice>
  </mc:AlternateContent>
  <bookViews>
    <workbookView xWindow="-120" yWindow="-120" windowWidth="20730" windowHeight="11160" tabRatio="813"/>
  </bookViews>
  <sheets>
    <sheet name="Planilha de Quantidades" sheetId="32" r:id="rId1"/>
    <sheet name="Mov. Terra" sheetId="22" r:id="rId2"/>
    <sheet name="Demol. Estrutura" sheetId="23" r:id="rId3"/>
    <sheet name="Alven. Demolir" sheetId="24" r:id="rId4"/>
    <sheet name="Estruturas" sheetId="33" r:id="rId5"/>
    <sheet name="Alven. Construir" sheetId="6" r:id="rId6"/>
    <sheet name="Esq. Madeira" sheetId="27" r:id="rId7"/>
    <sheet name="Esq. Metálica" sheetId="31" r:id="rId8"/>
    <sheet name="Impermeab." sheetId="3" r:id="rId9"/>
    <sheet name="Louças" sheetId="28" r:id="rId10"/>
    <sheet name="Bancadas" sheetId="30" r:id="rId11"/>
    <sheet name="Paredes_Tetos_Pinturas" sheetId="4" r:id="rId12"/>
    <sheet name="Pisos" sheetId="20" r:id="rId13"/>
    <sheet name="Rev. Externo" sheetId="15" r:id="rId14"/>
  </sheets>
  <definedNames>
    <definedName name="_xlnm._FilterDatabase" localSheetId="5" hidden="1">'Alven. Construir'!$A$1:$N$67</definedName>
    <definedName name="_xlnm._FilterDatabase" localSheetId="3" hidden="1">'Alven. Demolir'!$A$1:$J$75</definedName>
    <definedName name="_xlnm._FilterDatabase" localSheetId="10" hidden="1">Bancadas!$A$3:$N$48</definedName>
    <definedName name="_xlnm._FilterDatabase" localSheetId="6" hidden="1">'Esq. Madeira'!$A$4:$H$45</definedName>
    <definedName name="_xlnm._FilterDatabase" localSheetId="7" hidden="1">'Esq. Metálica'!$A$4:$K$45</definedName>
    <definedName name="_xlnm._FilterDatabase" localSheetId="9" hidden="1">Louças!$A$5:$T$47</definedName>
    <definedName name="_xlnm._FilterDatabase" localSheetId="11" hidden="1">Paredes_Tetos_Pinturas!$A$4:$S$55</definedName>
    <definedName name="_xlnm._FilterDatabase" localSheetId="0" hidden="1">'Planilha de Quantidades'!$A$4:$E$353</definedName>
    <definedName name="_xlnm._FilterDatabase" localSheetId="13" hidden="1">'Rev. Externo'!$A$1:$K$26</definedName>
    <definedName name="_xlnm.Print_Titles" localSheetId="10">Bancadas!$1:$7</definedName>
    <definedName name="_xlnm.Print_Titles" localSheetId="2">'Demol. Estrutura'!$1:$3</definedName>
    <definedName name="_xlnm.Print_Titles" localSheetId="6">'Esq. Madeira'!$1:$4</definedName>
    <definedName name="_xlnm.Print_Titles" localSheetId="7">'Esq. Metálica'!$1:$4</definedName>
    <definedName name="_xlnm.Print_Titles" localSheetId="4">Estruturas!$1:$3</definedName>
    <definedName name="_xlnm.Print_Titles" localSheetId="8">Impermeab.!$1:$3</definedName>
    <definedName name="_xlnm.Print_Titles" localSheetId="9">Louças!$1:$5</definedName>
    <definedName name="_xlnm.Print_Titles" localSheetId="1">'Mov. Terra'!$1:$3</definedName>
    <definedName name="_xlnm.Print_Titles" localSheetId="11">Paredes_Tetos_Pinturas!$1:$4</definedName>
    <definedName name="_xlnm.Print_Titles" localSheetId="12">Pisos!$1:$4</definedName>
    <definedName name="_xlnm.Print_Titles" localSheetId="0">'Planilha de Quantidades'!$1:$4</definedName>
    <definedName name="_xlnm.Print_Titles" localSheetId="13">'Rev. Externo'!$1:$2</definedName>
  </definedNames>
  <calcPr calcId="162913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6" i="27" l="1"/>
  <c r="K57" i="27"/>
  <c r="K59" i="27"/>
  <c r="K60" i="27"/>
  <c r="K54" i="27"/>
  <c r="E60" i="27" l="1"/>
  <c r="L47" i="28"/>
  <c r="C47" i="28" l="1"/>
  <c r="D65" i="4" l="1"/>
  <c r="N24" i="4"/>
  <c r="N23" i="4"/>
  <c r="N19" i="4"/>
  <c r="N18" i="4"/>
  <c r="N15" i="4"/>
  <c r="N14" i="4"/>
  <c r="N5" i="4"/>
  <c r="N6" i="4"/>
  <c r="N7" i="4"/>
  <c r="N8" i="4"/>
  <c r="N9" i="4"/>
  <c r="N10" i="4"/>
  <c r="N11" i="4"/>
  <c r="O55" i="4"/>
  <c r="N55" i="4" l="1"/>
  <c r="G53" i="33"/>
  <c r="G54" i="33"/>
  <c r="G55" i="33"/>
  <c r="G56" i="33"/>
  <c r="G57" i="33"/>
  <c r="G58" i="33"/>
  <c r="G59" i="33"/>
  <c r="G60" i="33"/>
  <c r="G61" i="33"/>
  <c r="G62" i="33"/>
  <c r="G63" i="33"/>
  <c r="G52" i="33"/>
  <c r="D68" i="33"/>
  <c r="G12" i="33" l="1"/>
  <c r="G13" i="33"/>
  <c r="G14" i="33"/>
  <c r="G15" i="33"/>
  <c r="G16" i="33"/>
  <c r="G17" i="33"/>
  <c r="G18" i="33"/>
  <c r="G19" i="33"/>
  <c r="G20" i="33"/>
  <c r="G21" i="33"/>
  <c r="G8" i="33"/>
  <c r="G9" i="33"/>
  <c r="G10" i="33"/>
  <c r="G11" i="33"/>
  <c r="D25" i="33"/>
  <c r="C45" i="22"/>
  <c r="D66" i="4" l="1"/>
  <c r="B33" i="3" l="1"/>
  <c r="B32" i="3"/>
  <c r="B30" i="3"/>
  <c r="G51" i="33" l="1"/>
  <c r="D27" i="33"/>
  <c r="H54" i="33" l="1"/>
  <c r="H12" i="33"/>
  <c r="H14" i="33"/>
  <c r="B16" i="23"/>
  <c r="B15" i="23"/>
  <c r="D83" i="32" l="1"/>
  <c r="E7" i="6" l="1"/>
  <c r="G7" i="6"/>
  <c r="E8" i="6"/>
  <c r="G8" i="6"/>
  <c r="E9" i="6"/>
  <c r="G9" i="6"/>
  <c r="E10" i="6"/>
  <c r="G10" i="6" s="1"/>
  <c r="E11" i="6"/>
  <c r="G11" i="6"/>
  <c r="E12" i="6"/>
  <c r="G12" i="6"/>
  <c r="E13" i="6"/>
  <c r="G13" i="6"/>
  <c r="E14" i="6"/>
  <c r="G14" i="6" s="1"/>
  <c r="E15" i="6"/>
  <c r="G15" i="6"/>
  <c r="E16" i="6"/>
  <c r="G16" i="6"/>
  <c r="E17" i="6"/>
  <c r="G17" i="6"/>
  <c r="E18" i="6"/>
  <c r="G18" i="6" s="1"/>
  <c r="E19" i="6"/>
  <c r="G19" i="6"/>
  <c r="E20" i="6"/>
  <c r="G20" i="6"/>
  <c r="E21" i="6"/>
  <c r="G21" i="6"/>
  <c r="E22" i="6"/>
  <c r="G22" i="6" s="1"/>
  <c r="E23" i="6"/>
  <c r="G23" i="6"/>
  <c r="E24" i="6"/>
  <c r="G24" i="6"/>
  <c r="E8" i="15"/>
  <c r="G8" i="15" s="1"/>
  <c r="E9" i="15"/>
  <c r="G9" i="15" s="1"/>
  <c r="E10" i="15"/>
  <c r="G10" i="15" s="1"/>
  <c r="E11" i="15"/>
  <c r="G11" i="15" s="1"/>
  <c r="E12" i="15"/>
  <c r="G12" i="15" s="1"/>
  <c r="E13" i="15"/>
  <c r="G13" i="15" s="1"/>
  <c r="E14" i="15"/>
  <c r="G14" i="15" s="1"/>
  <c r="E15" i="15"/>
  <c r="G15" i="15" s="1"/>
  <c r="E16" i="15"/>
  <c r="G16" i="15" s="1"/>
  <c r="E17" i="15"/>
  <c r="G17" i="15" s="1"/>
  <c r="E18" i="15"/>
  <c r="G18" i="15" s="1"/>
  <c r="E19" i="15"/>
  <c r="G19" i="15" s="1"/>
  <c r="E20" i="15"/>
  <c r="G20" i="15" s="1"/>
  <c r="E21" i="15"/>
  <c r="G21" i="15" s="1"/>
  <c r="E22" i="15"/>
  <c r="G22" i="15"/>
  <c r="K8" i="15" l="1"/>
  <c r="H8" i="15"/>
  <c r="I8" i="15" s="1"/>
  <c r="J8" i="15" s="1"/>
  <c r="H19" i="15"/>
  <c r="I19" i="15" s="1"/>
  <c r="J19" i="15" s="1"/>
  <c r="K19" i="15"/>
  <c r="K17" i="15"/>
  <c r="H17" i="15"/>
  <c r="I17" i="15" s="1"/>
  <c r="J17" i="15" s="1"/>
  <c r="H21" i="15"/>
  <c r="I21" i="15" s="1"/>
  <c r="J21" i="15" s="1"/>
  <c r="K21" i="15"/>
  <c r="H20" i="15"/>
  <c r="I20" i="15" s="1"/>
  <c r="J20" i="15" s="1"/>
  <c r="K20" i="15"/>
  <c r="K18" i="15"/>
  <c r="H18" i="15"/>
  <c r="I18" i="15" s="1"/>
  <c r="J18" i="15" s="1"/>
  <c r="H16" i="15"/>
  <c r="I16" i="15" s="1"/>
  <c r="J16" i="15" s="1"/>
  <c r="K16" i="15"/>
  <c r="H15" i="15"/>
  <c r="I15" i="15" s="1"/>
  <c r="J15" i="15" s="1"/>
  <c r="K15" i="15"/>
  <c r="I14" i="15"/>
  <c r="K14" i="15"/>
  <c r="H13" i="15"/>
  <c r="I13" i="15" s="1"/>
  <c r="J13" i="15" s="1"/>
  <c r="K13" i="15"/>
  <c r="H12" i="15"/>
  <c r="I12" i="15" s="1"/>
  <c r="J12" i="15" s="1"/>
  <c r="K12" i="15"/>
  <c r="H11" i="15"/>
  <c r="I11" i="15" s="1"/>
  <c r="J11" i="15" s="1"/>
  <c r="K11" i="15"/>
  <c r="H10" i="15"/>
  <c r="I10" i="15" s="1"/>
  <c r="J10" i="15" s="1"/>
  <c r="K10" i="15"/>
  <c r="H9" i="15"/>
  <c r="I9" i="15" s="1"/>
  <c r="J9" i="15" s="1"/>
  <c r="K9" i="15"/>
  <c r="E9" i="23"/>
  <c r="E5" i="23"/>
  <c r="D9" i="23"/>
  <c r="E55" i="6"/>
  <c r="G55" i="6"/>
  <c r="E56" i="6"/>
  <c r="G56" i="6" s="1"/>
  <c r="E57" i="6"/>
  <c r="G57" i="6" s="1"/>
  <c r="E58" i="6"/>
  <c r="G58" i="6"/>
  <c r="E59" i="6"/>
  <c r="G59" i="6"/>
  <c r="E60" i="6"/>
  <c r="G60" i="6" s="1"/>
  <c r="E61" i="6"/>
  <c r="G61" i="6" s="1"/>
  <c r="O84" i="6"/>
  <c r="O76" i="6"/>
  <c r="L8" i="6"/>
  <c r="N8" i="6" s="1"/>
  <c r="L9" i="6"/>
  <c r="N9" i="6" s="1"/>
  <c r="L10" i="6"/>
  <c r="N10" i="6"/>
  <c r="L11" i="6"/>
  <c r="N11" i="6" s="1"/>
  <c r="L12" i="6"/>
  <c r="N12" i="6" s="1"/>
  <c r="L13" i="6"/>
  <c r="N13" i="6" s="1"/>
  <c r="L14" i="6"/>
  <c r="N14" i="6"/>
  <c r="L15" i="6"/>
  <c r="N15" i="6" s="1"/>
  <c r="L16" i="6"/>
  <c r="N16" i="6" s="1"/>
  <c r="L17" i="6"/>
  <c r="N17" i="6" s="1"/>
  <c r="L18" i="6"/>
  <c r="N18" i="6"/>
  <c r="L19" i="6"/>
  <c r="N19" i="6" s="1"/>
  <c r="L20" i="6"/>
  <c r="N20" i="6" s="1"/>
  <c r="L21" i="6"/>
  <c r="N21" i="6" s="1"/>
  <c r="L22" i="6"/>
  <c r="N22" i="6"/>
  <c r="L23" i="6"/>
  <c r="N23" i="6" s="1"/>
  <c r="L24" i="6"/>
  <c r="N24" i="6" s="1"/>
  <c r="L25" i="6"/>
  <c r="N25" i="6" s="1"/>
  <c r="O81" i="6"/>
  <c r="N61" i="6"/>
  <c r="L55" i="6"/>
  <c r="N55" i="6" s="1"/>
  <c r="L56" i="6"/>
  <c r="N56" i="6" s="1"/>
  <c r="L57" i="6"/>
  <c r="N57" i="6" s="1"/>
  <c r="L58" i="6"/>
  <c r="N58" i="6" s="1"/>
  <c r="L59" i="6"/>
  <c r="N59" i="6" s="1"/>
  <c r="L60" i="6"/>
  <c r="N60" i="6" s="1"/>
  <c r="L61" i="6"/>
  <c r="L64" i="6"/>
  <c r="N64" i="6" s="1"/>
  <c r="F78" i="6"/>
  <c r="F76" i="6"/>
  <c r="G76" i="6"/>
  <c r="I76" i="6" s="1"/>
  <c r="G77" i="6"/>
  <c r="G78" i="6"/>
  <c r="I78" i="6" s="1"/>
  <c r="G79" i="6"/>
  <c r="I79" i="6" s="1"/>
  <c r="G80" i="6"/>
  <c r="I80" i="6" s="1"/>
  <c r="G81" i="6"/>
  <c r="I81" i="6" s="1"/>
  <c r="G82" i="6"/>
  <c r="G83" i="6"/>
  <c r="I83" i="6" s="1"/>
  <c r="G84" i="6"/>
  <c r="I84" i="6" s="1"/>
  <c r="G75" i="6"/>
  <c r="I75" i="6" s="1"/>
  <c r="E85" i="6"/>
  <c r="O83" i="6" s="1"/>
  <c r="F85" i="6"/>
  <c r="H85" i="6"/>
  <c r="D85" i="6"/>
  <c r="O82" i="6" s="1"/>
  <c r="B85" i="6"/>
  <c r="G85" i="6" l="1"/>
  <c r="I77" i="6"/>
  <c r="I85" i="6" s="1"/>
  <c r="J67" i="24"/>
  <c r="J70" i="24"/>
  <c r="J71" i="24"/>
  <c r="D8" i="24"/>
  <c r="E8" i="24" s="1"/>
  <c r="D9" i="24"/>
  <c r="E9" i="24" s="1"/>
  <c r="D10" i="24"/>
  <c r="E10" i="24" s="1"/>
  <c r="D11" i="24"/>
  <c r="E11" i="24" s="1"/>
  <c r="D12" i="24"/>
  <c r="E12" i="24" s="1"/>
  <c r="D13" i="24"/>
  <c r="E13" i="24" s="1"/>
  <c r="D14" i="24"/>
  <c r="E14" i="24" s="1"/>
  <c r="D15" i="24"/>
  <c r="E15" i="24" s="1"/>
  <c r="D16" i="24"/>
  <c r="E16" i="24" s="1"/>
  <c r="D17" i="24"/>
  <c r="E17" i="24" s="1"/>
  <c r="D18" i="24"/>
  <c r="E18" i="24" s="1"/>
  <c r="D19" i="24"/>
  <c r="E19" i="24" s="1"/>
  <c r="D20" i="24"/>
  <c r="E20" i="24" s="1"/>
  <c r="D21" i="24"/>
  <c r="E21" i="24" s="1"/>
  <c r="D22" i="24"/>
  <c r="E22" i="24"/>
  <c r="D23" i="24"/>
  <c r="E23" i="24" s="1"/>
  <c r="D24" i="24"/>
  <c r="E24" i="24" s="1"/>
  <c r="D25" i="24"/>
  <c r="E25" i="24" s="1"/>
  <c r="D26" i="24"/>
  <c r="E26" i="24" s="1"/>
  <c r="D27" i="24"/>
  <c r="E27" i="24" s="1"/>
  <c r="D28" i="24"/>
  <c r="E28" i="24" s="1"/>
  <c r="D29" i="24"/>
  <c r="E29" i="24" s="1"/>
  <c r="D30" i="24"/>
  <c r="E30" i="24" s="1"/>
  <c r="D31" i="24"/>
  <c r="E31" i="24" s="1"/>
  <c r="D32" i="24"/>
  <c r="E32" i="24" s="1"/>
  <c r="I6" i="24"/>
  <c r="J6" i="24" s="1"/>
  <c r="I7" i="24"/>
  <c r="J7" i="24" s="1"/>
  <c r="I8" i="24"/>
  <c r="J8" i="24" s="1"/>
  <c r="I9" i="24"/>
  <c r="J9" i="24" s="1"/>
  <c r="I10" i="24"/>
  <c r="J10" i="24" s="1"/>
  <c r="I11" i="24"/>
  <c r="J11" i="24" s="1"/>
  <c r="I12" i="24"/>
  <c r="J12" i="24" s="1"/>
  <c r="I13" i="24"/>
  <c r="J13" i="24" s="1"/>
  <c r="I14" i="24"/>
  <c r="J14" i="24" s="1"/>
  <c r="I15" i="24"/>
  <c r="J15" i="24" s="1"/>
  <c r="I16" i="24"/>
  <c r="J16" i="24" s="1"/>
  <c r="I17" i="24"/>
  <c r="J17" i="24" s="1"/>
  <c r="I18" i="24"/>
  <c r="J18" i="24" s="1"/>
  <c r="I19" i="24"/>
  <c r="J19" i="24" s="1"/>
  <c r="I20" i="24"/>
  <c r="J20" i="24" s="1"/>
  <c r="I21" i="24"/>
  <c r="J21" i="24" s="1"/>
  <c r="I22" i="24"/>
  <c r="J22" i="24" s="1"/>
  <c r="I23" i="24"/>
  <c r="J23" i="24" s="1"/>
  <c r="I24" i="24"/>
  <c r="J24" i="24" s="1"/>
  <c r="I25" i="24"/>
  <c r="J25" i="24" s="1"/>
  <c r="I26" i="24"/>
  <c r="J26" i="24" s="1"/>
  <c r="I27" i="24"/>
  <c r="J27" i="24" s="1"/>
  <c r="I28" i="24"/>
  <c r="J28" i="24" s="1"/>
  <c r="I29" i="24"/>
  <c r="J29" i="24" s="1"/>
  <c r="I30" i="24"/>
  <c r="J30" i="24" s="1"/>
  <c r="I31" i="24"/>
  <c r="J31" i="24" s="1"/>
  <c r="G72" i="24"/>
  <c r="B72" i="24"/>
  <c r="I71" i="24"/>
  <c r="D71" i="24"/>
  <c r="E71" i="24" s="1"/>
  <c r="I70" i="24"/>
  <c r="D70" i="24"/>
  <c r="E70" i="24" s="1"/>
  <c r="I69" i="24"/>
  <c r="J69" i="24" s="1"/>
  <c r="D69" i="24"/>
  <c r="E69" i="24" s="1"/>
  <c r="I68" i="24"/>
  <c r="J68" i="24" s="1"/>
  <c r="D68" i="24"/>
  <c r="E68" i="24" s="1"/>
  <c r="I67" i="24"/>
  <c r="D67" i="24"/>
  <c r="E67" i="24" s="1"/>
  <c r="I66" i="24"/>
  <c r="J66" i="24" s="1"/>
  <c r="D66" i="24"/>
  <c r="E66" i="24" s="1"/>
  <c r="I65" i="24"/>
  <c r="J65" i="24" s="1"/>
  <c r="D65" i="24"/>
  <c r="E65" i="24" s="1"/>
  <c r="I64" i="24"/>
  <c r="J64" i="24" s="1"/>
  <c r="D64" i="24"/>
  <c r="E64" i="24" s="1"/>
  <c r="I63" i="24"/>
  <c r="J63" i="24" s="1"/>
  <c r="D63" i="24"/>
  <c r="E63" i="24" s="1"/>
  <c r="I62" i="24"/>
  <c r="J62" i="24" s="1"/>
  <c r="D62" i="24"/>
  <c r="E62" i="24" s="1"/>
  <c r="E72" i="24" l="1"/>
  <c r="J72" i="24"/>
  <c r="E38" i="22"/>
  <c r="H37" i="22"/>
  <c r="F37" i="22"/>
  <c r="E37" i="22"/>
  <c r="H36" i="22"/>
  <c r="F36" i="22"/>
  <c r="E36" i="22"/>
  <c r="H35" i="22"/>
  <c r="F35" i="22"/>
  <c r="E35" i="22"/>
  <c r="H25" i="22" l="1"/>
  <c r="H26" i="22"/>
  <c r="H27" i="22"/>
  <c r="H28" i="22"/>
  <c r="H29" i="22"/>
  <c r="H30" i="22"/>
  <c r="H31" i="22"/>
  <c r="H32" i="22"/>
  <c r="H33" i="22"/>
  <c r="H24" i="22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F4" i="22"/>
  <c r="F5" i="22"/>
  <c r="F6" i="22"/>
  <c r="F7" i="22"/>
  <c r="F8" i="22"/>
  <c r="F9" i="22"/>
  <c r="F10" i="22"/>
  <c r="F11" i="22"/>
  <c r="F12" i="22"/>
  <c r="F13" i="22"/>
  <c r="F14" i="22"/>
  <c r="F15" i="22"/>
  <c r="F16" i="22"/>
  <c r="F17" i="22"/>
  <c r="F18" i="22"/>
  <c r="F19" i="22"/>
  <c r="F20" i="22"/>
  <c r="F21" i="22"/>
  <c r="F22" i="22"/>
  <c r="F23" i="22"/>
  <c r="E13" i="22"/>
  <c r="E14" i="22"/>
  <c r="E15" i="22"/>
  <c r="E16" i="22"/>
  <c r="E17" i="22"/>
  <c r="E18" i="22"/>
  <c r="E19" i="22"/>
  <c r="E20" i="22"/>
  <c r="E21" i="22"/>
  <c r="E22" i="22"/>
  <c r="E23" i="22"/>
  <c r="E34" i="22"/>
  <c r="E48" i="22" s="1"/>
  <c r="B6" i="30" l="1"/>
  <c r="C6" i="30"/>
  <c r="D6" i="30"/>
  <c r="B48" i="30"/>
  <c r="B49" i="30" s="1"/>
  <c r="C48" i="30"/>
  <c r="C49" i="30" s="1"/>
  <c r="D48" i="30"/>
  <c r="G52" i="20"/>
  <c r="G51" i="20"/>
  <c r="G50" i="20"/>
  <c r="G49" i="20"/>
  <c r="G48" i="20"/>
  <c r="G47" i="20"/>
  <c r="G46" i="20"/>
  <c r="G45" i="20"/>
  <c r="G43" i="20"/>
  <c r="G42" i="20"/>
  <c r="G41" i="20"/>
  <c r="G40" i="20"/>
  <c r="G39" i="20"/>
  <c r="G38" i="20"/>
  <c r="G37" i="20"/>
  <c r="G36" i="20"/>
  <c r="G35" i="20"/>
  <c r="G34" i="20"/>
  <c r="G32" i="20"/>
  <c r="G31" i="20"/>
  <c r="G30" i="20"/>
  <c r="G28" i="20"/>
  <c r="G27" i="20"/>
  <c r="G26" i="20"/>
  <c r="G25" i="20"/>
  <c r="G23" i="20"/>
  <c r="G21" i="20"/>
  <c r="G20" i="20"/>
  <c r="G18" i="20"/>
  <c r="G16" i="20"/>
  <c r="G14" i="20"/>
  <c r="G12" i="20"/>
  <c r="G11" i="20"/>
  <c r="G10" i="20"/>
  <c r="G9" i="20"/>
  <c r="G8" i="20"/>
  <c r="G7" i="20"/>
  <c r="G5" i="20"/>
  <c r="O38" i="4"/>
  <c r="R42" i="4"/>
  <c r="R41" i="4"/>
  <c r="S44" i="4"/>
  <c r="S43" i="4"/>
  <c r="S38" i="4"/>
  <c r="S39" i="4"/>
  <c r="S37" i="4"/>
  <c r="P37" i="4"/>
  <c r="O37" i="4"/>
  <c r="D49" i="30" l="1"/>
  <c r="R34" i="4"/>
  <c r="R36" i="4"/>
  <c r="R31" i="4"/>
  <c r="R32" i="4"/>
  <c r="R30" i="4"/>
  <c r="O34" i="4"/>
  <c r="O33" i="4"/>
  <c r="R33" i="4" s="1"/>
  <c r="P30" i="4"/>
  <c r="S27" i="4"/>
  <c r="L14" i="4"/>
  <c r="P14" i="4"/>
  <c r="O14" i="4"/>
  <c r="R14" i="4" s="1"/>
  <c r="F48" i="30"/>
  <c r="G48" i="30"/>
  <c r="H48" i="30"/>
  <c r="I48" i="30"/>
  <c r="J48" i="30"/>
  <c r="K48" i="30"/>
  <c r="L48" i="30"/>
  <c r="M48" i="30"/>
  <c r="N48" i="30"/>
  <c r="K6" i="30"/>
  <c r="K49" i="30" s="1"/>
  <c r="L6" i="30"/>
  <c r="L49" i="30" s="1"/>
  <c r="P47" i="28"/>
  <c r="Q47" i="28"/>
  <c r="R47" i="28"/>
  <c r="S47" i="28"/>
  <c r="T47" i="28"/>
  <c r="F47" i="28"/>
  <c r="G47" i="28"/>
  <c r="H47" i="28"/>
  <c r="I47" i="28"/>
  <c r="J47" i="28"/>
  <c r="K47" i="28"/>
  <c r="M47" i="28"/>
  <c r="N47" i="28"/>
  <c r="O47" i="28"/>
  <c r="C45" i="31"/>
  <c r="D45" i="31"/>
  <c r="E45" i="31"/>
  <c r="F45" i="31"/>
  <c r="G45" i="31"/>
  <c r="H45" i="31"/>
  <c r="I45" i="31"/>
  <c r="J45" i="31"/>
  <c r="K45" i="31"/>
  <c r="J63" i="31" l="1"/>
  <c r="H63" i="31" l="1"/>
  <c r="H62" i="31"/>
  <c r="H65" i="31" l="1"/>
  <c r="J57" i="27"/>
  <c r="H57" i="27"/>
  <c r="D57" i="27"/>
  <c r="C45" i="27"/>
  <c r="D45" i="27"/>
  <c r="E45" i="27"/>
  <c r="F45" i="27"/>
  <c r="G45" i="27"/>
  <c r="H45" i="27"/>
  <c r="D63" i="31"/>
  <c r="D62" i="31"/>
  <c r="D47" i="28" l="1"/>
  <c r="E47" i="28"/>
  <c r="L8" i="3"/>
  <c r="G8" i="3"/>
  <c r="H8" i="3" s="1"/>
  <c r="G11" i="3"/>
  <c r="H11" i="3" s="1"/>
  <c r="L11" i="3" s="1"/>
  <c r="G15" i="3"/>
  <c r="H15" i="3" s="1"/>
  <c r="L15" i="3" s="1"/>
  <c r="F8" i="3"/>
  <c r="F11" i="3"/>
  <c r="F13" i="3"/>
  <c r="G13" i="3" s="1"/>
  <c r="H13" i="3" s="1"/>
  <c r="L13" i="3" s="1"/>
  <c r="F14" i="3"/>
  <c r="G14" i="3" s="1"/>
  <c r="H14" i="3" s="1"/>
  <c r="L14" i="3" s="1"/>
  <c r="F15" i="3"/>
  <c r="F16" i="3"/>
  <c r="G16" i="3" s="1"/>
  <c r="H16" i="3" s="1"/>
  <c r="L16" i="3" s="1"/>
  <c r="F17" i="3"/>
  <c r="G17" i="3" s="1"/>
  <c r="H17" i="3" s="1"/>
  <c r="L17" i="3" s="1"/>
  <c r="K26" i="3"/>
  <c r="I47" i="20"/>
  <c r="I48" i="20"/>
  <c r="I49" i="20"/>
  <c r="I50" i="20"/>
  <c r="I51" i="20"/>
  <c r="I52" i="20"/>
  <c r="I46" i="20"/>
  <c r="I45" i="20"/>
  <c r="M44" i="20"/>
  <c r="M43" i="20"/>
  <c r="J43" i="20"/>
  <c r="I41" i="20"/>
  <c r="I42" i="20"/>
  <c r="I40" i="20"/>
  <c r="J39" i="20"/>
  <c r="M39" i="20"/>
  <c r="J38" i="20"/>
  <c r="M38" i="20"/>
  <c r="Q37" i="20"/>
  <c r="M37" i="20"/>
  <c r="J37" i="20"/>
  <c r="M36" i="20"/>
  <c r="J36" i="20"/>
  <c r="I35" i="20"/>
  <c r="M32" i="20"/>
  <c r="M33" i="20"/>
  <c r="M34" i="20"/>
  <c r="I34" i="20"/>
  <c r="I32" i="20"/>
  <c r="M31" i="20"/>
  <c r="J31" i="20"/>
  <c r="I30" i="20"/>
  <c r="M28" i="20"/>
  <c r="M29" i="20"/>
  <c r="J28" i="20"/>
  <c r="M27" i="20"/>
  <c r="J27" i="20"/>
  <c r="M26" i="20"/>
  <c r="J26" i="20"/>
  <c r="O25" i="20"/>
  <c r="O55" i="20"/>
  <c r="P55" i="20"/>
  <c r="Q55" i="20"/>
  <c r="L25" i="20"/>
  <c r="L55" i="20" s="1"/>
  <c r="N24" i="20"/>
  <c r="N23" i="20"/>
  <c r="K23" i="20"/>
  <c r="M22" i="20"/>
  <c r="M21" i="20"/>
  <c r="J21" i="20"/>
  <c r="I20" i="20" l="1"/>
  <c r="N19" i="20"/>
  <c r="N18" i="20"/>
  <c r="K18" i="20"/>
  <c r="N15" i="20"/>
  <c r="N14" i="20"/>
  <c r="K14" i="20"/>
  <c r="J12" i="20"/>
  <c r="N11" i="20"/>
  <c r="N10" i="20"/>
  <c r="N9" i="20"/>
  <c r="N8" i="20"/>
  <c r="N7" i="20"/>
  <c r="N6" i="20"/>
  <c r="N5" i="20"/>
  <c r="K11" i="20"/>
  <c r="K10" i="20"/>
  <c r="K9" i="20"/>
  <c r="K8" i="20"/>
  <c r="K7" i="20"/>
  <c r="K5" i="20"/>
  <c r="K52" i="4"/>
  <c r="L52" i="4" s="1"/>
  <c r="L51" i="4"/>
  <c r="P47" i="4"/>
  <c r="K48" i="4"/>
  <c r="L48" i="4" s="1"/>
  <c r="K47" i="4"/>
  <c r="L47" i="4" s="1"/>
  <c r="P46" i="4"/>
  <c r="R46" i="4" s="1"/>
  <c r="P45" i="4"/>
  <c r="R45" i="4" s="1"/>
  <c r="G41" i="4"/>
  <c r="I41" i="4" s="1"/>
  <c r="Q41" i="4" s="1"/>
  <c r="K42" i="4"/>
  <c r="M42" i="4" s="1"/>
  <c r="G42" i="4"/>
  <c r="I42" i="4" s="1"/>
  <c r="Q42" i="4" s="1"/>
  <c r="P40" i="4"/>
  <c r="R40" i="4" s="1"/>
  <c r="G39" i="4"/>
  <c r="I39" i="4" s="1"/>
  <c r="Q39" i="4" s="1"/>
  <c r="K38" i="4"/>
  <c r="P35" i="4"/>
  <c r="R35" i="4" s="1"/>
  <c r="K32" i="4"/>
  <c r="G32" i="4"/>
  <c r="I32" i="4" s="1"/>
  <c r="Q32" i="4" s="1"/>
  <c r="S26" i="4"/>
  <c r="S28" i="4"/>
  <c r="S29" i="4"/>
  <c r="K28" i="4"/>
  <c r="M28" i="4" s="1"/>
  <c r="S25" i="4"/>
  <c r="K25" i="4"/>
  <c r="M25" i="4" s="1"/>
  <c r="S24" i="4"/>
  <c r="S23" i="4"/>
  <c r="K23" i="4"/>
  <c r="M23" i="4" s="1"/>
  <c r="G23" i="4"/>
  <c r="J23" i="4" s="1"/>
  <c r="R21" i="4"/>
  <c r="R22" i="4"/>
  <c r="K21" i="4"/>
  <c r="M21" i="4" s="1"/>
  <c r="P20" i="4"/>
  <c r="Q23" i="4"/>
  <c r="Q25" i="4"/>
  <c r="K18" i="4"/>
  <c r="M18" i="4" s="1"/>
  <c r="G18" i="4"/>
  <c r="I18" i="4" s="1"/>
  <c r="Q18" i="4" s="1"/>
  <c r="R19" i="4"/>
  <c r="R18" i="4"/>
  <c r="R16" i="4"/>
  <c r="R17" i="4"/>
  <c r="K16" i="4"/>
  <c r="M16" i="4" s="1"/>
  <c r="G16" i="4"/>
  <c r="I16" i="4" s="1"/>
  <c r="Q16" i="4" s="1"/>
  <c r="R15" i="4"/>
  <c r="K14" i="4"/>
  <c r="M14" i="4" s="1"/>
  <c r="G14" i="4"/>
  <c r="I14" i="4" s="1"/>
  <c r="Q14" i="4" s="1"/>
  <c r="R13" i="4"/>
  <c r="S11" i="4"/>
  <c r="S10" i="4"/>
  <c r="S9" i="4"/>
  <c r="S8" i="4"/>
  <c r="G8" i="4"/>
  <c r="I8" i="4" s="1"/>
  <c r="Q8" i="4" s="1"/>
  <c r="S7" i="4"/>
  <c r="G7" i="4"/>
  <c r="I7" i="4" s="1"/>
  <c r="Q7" i="4" s="1"/>
  <c r="G9" i="4"/>
  <c r="G10" i="4"/>
  <c r="G11" i="4"/>
  <c r="I11" i="4" s="1"/>
  <c r="Q11" i="4" s="1"/>
  <c r="G12" i="4"/>
  <c r="G20" i="4"/>
  <c r="I20" i="4" s="1"/>
  <c r="Q20" i="4" s="1"/>
  <c r="G21" i="4"/>
  <c r="I21" i="4" s="1"/>
  <c r="Q21" i="4" s="1"/>
  <c r="G25" i="4"/>
  <c r="J25" i="4" s="1"/>
  <c r="G26" i="4"/>
  <c r="I26" i="4" s="1"/>
  <c r="Q26" i="4" s="1"/>
  <c r="G27" i="4"/>
  <c r="I27" i="4" s="1"/>
  <c r="Q27" i="4" s="1"/>
  <c r="G28" i="4"/>
  <c r="I28" i="4" s="1"/>
  <c r="Q28" i="4" s="1"/>
  <c r="G30" i="4"/>
  <c r="I30" i="4" s="1"/>
  <c r="Q30" i="4" s="1"/>
  <c r="G31" i="4"/>
  <c r="I31" i="4" s="1"/>
  <c r="Q31" i="4" s="1"/>
  <c r="G34" i="4"/>
  <c r="I34" i="4" s="1"/>
  <c r="Q34" i="4" s="1"/>
  <c r="G35" i="4"/>
  <c r="G36" i="4"/>
  <c r="I36" i="4" s="1"/>
  <c r="Q36" i="4" s="1"/>
  <c r="S6" i="4"/>
  <c r="S5" i="4"/>
  <c r="D54" i="31"/>
  <c r="D55" i="31"/>
  <c r="D56" i="31"/>
  <c r="D57" i="31"/>
  <c r="D58" i="31"/>
  <c r="D59" i="31"/>
  <c r="D60" i="31"/>
  <c r="D61" i="31"/>
  <c r="E54" i="31"/>
  <c r="F54" i="31" s="1"/>
  <c r="K54" i="31" s="1"/>
  <c r="E55" i="31"/>
  <c r="G55" i="31" s="1"/>
  <c r="E56" i="31"/>
  <c r="F56" i="31" s="1"/>
  <c r="K56" i="31" s="1"/>
  <c r="E57" i="31"/>
  <c r="F57" i="31" s="1"/>
  <c r="K57" i="31" s="1"/>
  <c r="E58" i="31"/>
  <c r="F58" i="31" s="1"/>
  <c r="K58" i="31" s="1"/>
  <c r="E59" i="31"/>
  <c r="E60" i="31"/>
  <c r="E61" i="31"/>
  <c r="D60" i="27"/>
  <c r="E59" i="27"/>
  <c r="B45" i="27"/>
  <c r="J54" i="27"/>
  <c r="J55" i="27"/>
  <c r="J56" i="27"/>
  <c r="J58" i="27"/>
  <c r="J59" i="27"/>
  <c r="D64" i="31"/>
  <c r="J53" i="31"/>
  <c r="D53" i="31"/>
  <c r="B45" i="31"/>
  <c r="E53" i="31" s="1"/>
  <c r="R20" i="4" l="1"/>
  <c r="G65" i="31"/>
  <c r="K55" i="31"/>
  <c r="K65" i="31"/>
  <c r="I59" i="31"/>
  <c r="I61" i="31"/>
  <c r="J61" i="31" s="1"/>
  <c r="I60" i="31"/>
  <c r="N55" i="20"/>
  <c r="M32" i="4"/>
  <c r="F53" i="31"/>
  <c r="K53" i="31" s="1"/>
  <c r="J54" i="31"/>
  <c r="J59" i="31" l="1"/>
  <c r="J65" i="31" s="1"/>
  <c r="I65" i="31"/>
  <c r="J60" i="31"/>
  <c r="F65" i="31"/>
  <c r="E99" i="24" l="1"/>
  <c r="D6" i="23" l="1"/>
  <c r="D7" i="23"/>
  <c r="D8" i="23"/>
  <c r="D10" i="23"/>
  <c r="D5" i="23"/>
  <c r="H6" i="22"/>
  <c r="H7" i="22"/>
  <c r="H8" i="22"/>
  <c r="H9" i="22"/>
  <c r="E29" i="22"/>
  <c r="E30" i="22"/>
  <c r="E31" i="22"/>
  <c r="E32" i="22"/>
  <c r="E33" i="22"/>
  <c r="E6" i="22"/>
  <c r="E7" i="22"/>
  <c r="E8" i="22"/>
  <c r="E9" i="22"/>
  <c r="E10" i="22"/>
  <c r="E11" i="22"/>
  <c r="E12" i="22"/>
  <c r="E24" i="22"/>
  <c r="E25" i="22"/>
  <c r="E26" i="22"/>
  <c r="E27" i="22"/>
  <c r="E28" i="22"/>
  <c r="E5" i="22"/>
  <c r="E4" i="22"/>
  <c r="F18" i="3"/>
  <c r="G18" i="3" s="1"/>
  <c r="H18" i="3" s="1"/>
  <c r="L18" i="3" s="1"/>
  <c r="F19" i="3"/>
  <c r="G19" i="3" s="1"/>
  <c r="H19" i="3" s="1"/>
  <c r="M12" i="20"/>
  <c r="M13" i="20"/>
  <c r="M16" i="20"/>
  <c r="M17" i="20"/>
  <c r="K22" i="20"/>
  <c r="K55" i="20" s="1"/>
  <c r="J16" i="20"/>
  <c r="J15" i="20"/>
  <c r="P51" i="4"/>
  <c r="R51" i="4" s="1"/>
  <c r="P52" i="4"/>
  <c r="R52" i="4" s="1"/>
  <c r="P50" i="4"/>
  <c r="R50" i="4" s="1"/>
  <c r="P49" i="4"/>
  <c r="R49" i="4" s="1"/>
  <c r="P48" i="4"/>
  <c r="R47" i="4"/>
  <c r="M46" i="4"/>
  <c r="K43" i="4"/>
  <c r="M43" i="4" s="1"/>
  <c r="L40" i="4"/>
  <c r="S55" i="4"/>
  <c r="M38" i="4"/>
  <c r="M35" i="4"/>
  <c r="K12" i="4"/>
  <c r="M12" i="4" s="1"/>
  <c r="R12" i="4"/>
  <c r="R48" i="4" l="1"/>
  <c r="P55" i="4"/>
  <c r="R55" i="4"/>
  <c r="E49" i="22"/>
  <c r="E50" i="22"/>
  <c r="L19" i="3"/>
  <c r="L10" i="4"/>
  <c r="L55" i="4" s="1"/>
  <c r="K5" i="4"/>
  <c r="F6" i="30"/>
  <c r="G6" i="30"/>
  <c r="H6" i="30"/>
  <c r="I6" i="30"/>
  <c r="J6" i="30"/>
  <c r="M6" i="30"/>
  <c r="M49" i="30" s="1"/>
  <c r="N6" i="30"/>
  <c r="N49" i="30" s="1"/>
  <c r="B47" i="28"/>
  <c r="D56" i="27"/>
  <c r="D58" i="27"/>
  <c r="D59" i="27"/>
  <c r="E58" i="27"/>
  <c r="E55" i="27"/>
  <c r="E56" i="27"/>
  <c r="I59" i="27"/>
  <c r="E54" i="27"/>
  <c r="D64" i="4" l="1"/>
  <c r="D62" i="4"/>
  <c r="M5" i="4"/>
  <c r="M55" i="4" s="1"/>
  <c r="K55" i="4"/>
  <c r="G55" i="27"/>
  <c r="G62" i="27" s="1"/>
  <c r="H58" i="27"/>
  <c r="H56" i="27"/>
  <c r="H62" i="27" s="1"/>
  <c r="E51" i="22"/>
  <c r="E6" i="30"/>
  <c r="E48" i="30"/>
  <c r="E49" i="30" l="1"/>
  <c r="J49" i="30"/>
  <c r="F49" i="30"/>
  <c r="G49" i="30"/>
  <c r="I49" i="30"/>
  <c r="H49" i="30"/>
  <c r="B54" i="30" l="1"/>
  <c r="D61" i="27"/>
  <c r="K61" i="27" s="1"/>
  <c r="D55" i="27"/>
  <c r="K55" i="27" s="1"/>
  <c r="D54" i="27"/>
  <c r="I62" i="27" l="1"/>
  <c r="J62" i="27"/>
  <c r="K62" i="27"/>
  <c r="D345" i="32" s="1"/>
  <c r="F54" i="27"/>
  <c r="F62" i="27" s="1"/>
  <c r="G38" i="4" l="1"/>
  <c r="F20" i="3"/>
  <c r="G20" i="3" s="1"/>
  <c r="H20" i="3" s="1"/>
  <c r="F21" i="3"/>
  <c r="G21" i="3" s="1"/>
  <c r="H21" i="3" s="1"/>
  <c r="J21" i="3" s="1"/>
  <c r="F22" i="3"/>
  <c r="G22" i="3" s="1"/>
  <c r="H22" i="3" s="1"/>
  <c r="F23" i="3"/>
  <c r="G23" i="3" s="1"/>
  <c r="H23" i="3" s="1"/>
  <c r="F24" i="3"/>
  <c r="G24" i="3" s="1"/>
  <c r="H24" i="3" s="1"/>
  <c r="L54" i="6"/>
  <c r="N54" i="6" s="1"/>
  <c r="L62" i="6"/>
  <c r="N62" i="6" s="1"/>
  <c r="L63" i="6"/>
  <c r="N63" i="6" s="1"/>
  <c r="E62" i="6"/>
  <c r="G62" i="6" s="1"/>
  <c r="E63" i="6"/>
  <c r="G63" i="6" s="1"/>
  <c r="E12" i="23"/>
  <c r="B22" i="23" s="1"/>
  <c r="E21" i="23" s="1"/>
  <c r="J23" i="3" l="1"/>
  <c r="I23" i="3"/>
  <c r="N23" i="3"/>
  <c r="N22" i="3"/>
  <c r="I22" i="3"/>
  <c r="J22" i="3"/>
  <c r="B21" i="23"/>
  <c r="I20" i="3"/>
  <c r="J20" i="3"/>
  <c r="N21" i="3"/>
  <c r="I21" i="3"/>
  <c r="M20" i="3"/>
  <c r="M26" i="3" s="1"/>
  <c r="D5" i="24"/>
  <c r="E5" i="24" s="1"/>
  <c r="I5" i="24"/>
  <c r="J5" i="24" s="1"/>
  <c r="D6" i="24"/>
  <c r="E6" i="24" s="1"/>
  <c r="D7" i="24"/>
  <c r="E7" i="24" s="1"/>
  <c r="I32" i="24"/>
  <c r="J32" i="24" s="1"/>
  <c r="D33" i="24"/>
  <c r="E33" i="24" s="1"/>
  <c r="I33" i="24"/>
  <c r="J33" i="24" s="1"/>
  <c r="D34" i="24"/>
  <c r="E34" i="24" s="1"/>
  <c r="I34" i="24"/>
  <c r="J34" i="24" s="1"/>
  <c r="D35" i="24"/>
  <c r="E35" i="24" s="1"/>
  <c r="I35" i="24"/>
  <c r="J35" i="24" s="1"/>
  <c r="D36" i="24"/>
  <c r="E36" i="24" s="1"/>
  <c r="I36" i="24"/>
  <c r="J36" i="24" s="1"/>
  <c r="D37" i="24"/>
  <c r="E37" i="24" s="1"/>
  <c r="I37" i="24"/>
  <c r="J37" i="24" s="1"/>
  <c r="D38" i="24"/>
  <c r="E38" i="24" s="1"/>
  <c r="I38" i="24"/>
  <c r="J38" i="24" s="1"/>
  <c r="D39" i="24"/>
  <c r="E39" i="24" s="1"/>
  <c r="I39" i="24"/>
  <c r="J39" i="24" s="1"/>
  <c r="B40" i="24"/>
  <c r="G40" i="24"/>
  <c r="D12" i="23"/>
  <c r="B17" i="23" s="1"/>
  <c r="B19" i="23" s="1"/>
  <c r="E86" i="24" s="1"/>
  <c r="N26" i="3" l="1"/>
  <c r="J26" i="3"/>
  <c r="E40" i="24"/>
  <c r="J40" i="24"/>
  <c r="F24" i="22"/>
  <c r="F25" i="22"/>
  <c r="F26" i="22"/>
  <c r="F27" i="22"/>
  <c r="F28" i="22"/>
  <c r="F29" i="22"/>
  <c r="F30" i="22"/>
  <c r="F31" i="22"/>
  <c r="F32" i="22"/>
  <c r="F33" i="22"/>
  <c r="F4" i="3"/>
  <c r="G4" i="3" s="1"/>
  <c r="H4" i="3" s="1"/>
  <c r="D78" i="24" l="1"/>
  <c r="D80" i="24" s="1"/>
  <c r="E88" i="24" s="1"/>
  <c r="E90" i="24" s="1"/>
  <c r="I38" i="4" l="1"/>
  <c r="Q38" i="4" s="1"/>
  <c r="G37" i="4"/>
  <c r="J37" i="4" s="1"/>
  <c r="I35" i="4"/>
  <c r="Q35" i="4" s="1"/>
  <c r="I12" i="4"/>
  <c r="Q12" i="4" s="1"/>
  <c r="I10" i="4"/>
  <c r="Q10" i="4" s="1"/>
  <c r="I9" i="4"/>
  <c r="Q9" i="4" s="1"/>
  <c r="H5" i="22"/>
  <c r="H4" i="22"/>
  <c r="G42" i="22" l="1"/>
  <c r="H42" i="22"/>
  <c r="E52" i="22" s="1"/>
  <c r="E54" i="22" s="1"/>
  <c r="E56" i="22" s="1"/>
  <c r="Q37" i="4"/>
  <c r="F42" i="22"/>
  <c r="E98" i="24" s="1"/>
  <c r="E42" i="22"/>
  <c r="K22" i="15"/>
  <c r="G23" i="15"/>
  <c r="K23" i="15" s="1"/>
  <c r="E24" i="15"/>
  <c r="G24" i="15" s="1"/>
  <c r="K24" i="15" s="1"/>
  <c r="E7" i="15"/>
  <c r="E25" i="15"/>
  <c r="G25" i="15" s="1"/>
  <c r="D26" i="15"/>
  <c r="G25" i="3"/>
  <c r="H25" i="3" s="1"/>
  <c r="E54" i="6"/>
  <c r="G54" i="6" s="1"/>
  <c r="E64" i="6"/>
  <c r="G64" i="6" s="1"/>
  <c r="E65" i="6"/>
  <c r="G65" i="6" s="1"/>
  <c r="E66" i="6"/>
  <c r="G66" i="6" s="1"/>
  <c r="L7" i="6"/>
  <c r="N7" i="6" s="1"/>
  <c r="L26" i="6"/>
  <c r="N26" i="6" s="1"/>
  <c r="L27" i="6"/>
  <c r="N27" i="6" s="1"/>
  <c r="L28" i="6"/>
  <c r="N28" i="6" s="1"/>
  <c r="L29" i="6"/>
  <c r="N29" i="6" s="1"/>
  <c r="L30" i="6"/>
  <c r="N30" i="6" s="1"/>
  <c r="L31" i="6"/>
  <c r="N31" i="6" s="1"/>
  <c r="L32" i="6"/>
  <c r="N32" i="6" s="1"/>
  <c r="L33" i="6"/>
  <c r="N33" i="6" s="1"/>
  <c r="L34" i="6"/>
  <c r="N34" i="6" s="1"/>
  <c r="L35" i="6"/>
  <c r="N35" i="6" s="1"/>
  <c r="L36" i="6"/>
  <c r="N36" i="6" s="1"/>
  <c r="L37" i="6"/>
  <c r="N37" i="6" s="1"/>
  <c r="L38" i="6"/>
  <c r="N38" i="6" s="1"/>
  <c r="L39" i="6"/>
  <c r="N39" i="6" s="1"/>
  <c r="E25" i="6"/>
  <c r="G25" i="6" s="1"/>
  <c r="E26" i="6"/>
  <c r="G26" i="6" s="1"/>
  <c r="E27" i="6"/>
  <c r="G27" i="6" s="1"/>
  <c r="E28" i="6"/>
  <c r="G28" i="6" s="1"/>
  <c r="E29" i="6"/>
  <c r="G29" i="6" s="1"/>
  <c r="E30" i="6"/>
  <c r="G30" i="6" s="1"/>
  <c r="E31" i="6"/>
  <c r="G31" i="6" s="1"/>
  <c r="E32" i="6"/>
  <c r="G32" i="6" s="1"/>
  <c r="E33" i="6"/>
  <c r="G33" i="6" s="1"/>
  <c r="E34" i="6"/>
  <c r="G34" i="6" s="1"/>
  <c r="E35" i="6"/>
  <c r="G35" i="6" s="1"/>
  <c r="E36" i="6"/>
  <c r="G36" i="6" s="1"/>
  <c r="E37" i="6"/>
  <c r="G37" i="6" s="1"/>
  <c r="E38" i="6"/>
  <c r="G38" i="6" s="1"/>
  <c r="E39" i="6"/>
  <c r="G39" i="6" s="1"/>
  <c r="E97" i="24" l="1"/>
  <c r="E101" i="24" s="1"/>
  <c r="E58" i="22"/>
  <c r="I26" i="3" l="1"/>
  <c r="I55" i="20"/>
  <c r="G49" i="4"/>
  <c r="G50" i="4"/>
  <c r="I50" i="4" s="1"/>
  <c r="Q50" i="4" s="1"/>
  <c r="G51" i="4"/>
  <c r="G52" i="4"/>
  <c r="I52" i="4" s="1"/>
  <c r="Q52" i="4" s="1"/>
  <c r="I49" i="4" l="1"/>
  <c r="Q49" i="4" s="1"/>
  <c r="I51" i="4"/>
  <c r="Q51" i="4" s="1"/>
  <c r="G40" i="4"/>
  <c r="I40" i="4" s="1"/>
  <c r="Q40" i="4" s="1"/>
  <c r="G43" i="4"/>
  <c r="J43" i="4" s="1"/>
  <c r="J55" i="4" s="1"/>
  <c r="G45" i="4"/>
  <c r="I45" i="4" s="1"/>
  <c r="Q45" i="4" s="1"/>
  <c r="G46" i="4"/>
  <c r="I46" i="4" s="1"/>
  <c r="Q46" i="4" s="1"/>
  <c r="G47" i="4"/>
  <c r="I47" i="4" s="1"/>
  <c r="Q47" i="4" s="1"/>
  <c r="G48" i="4"/>
  <c r="I48" i="4" s="1"/>
  <c r="Q48" i="4" s="1"/>
  <c r="E53" i="6"/>
  <c r="G53" i="6" s="1"/>
  <c r="E52" i="6"/>
  <c r="G52" i="6" s="1"/>
  <c r="B26" i="15"/>
  <c r="M53" i="20"/>
  <c r="M55" i="20" s="1"/>
  <c r="J53" i="20"/>
  <c r="J55" i="20" s="1"/>
  <c r="C57" i="20" s="1"/>
  <c r="G53" i="20"/>
  <c r="E6" i="15"/>
  <c r="G6" i="15" s="1"/>
  <c r="G7" i="15"/>
  <c r="G53" i="4"/>
  <c r="I53" i="4" s="1"/>
  <c r="G54" i="4"/>
  <c r="I54" i="4" s="1"/>
  <c r="E5" i="6"/>
  <c r="G5" i="6" s="1"/>
  <c r="L5" i="6"/>
  <c r="N5" i="6" s="1"/>
  <c r="E6" i="6"/>
  <c r="G6" i="6" s="1"/>
  <c r="L6" i="6"/>
  <c r="N6" i="6" s="1"/>
  <c r="B40" i="6"/>
  <c r="D40" i="6"/>
  <c r="I40" i="6"/>
  <c r="K40" i="6"/>
  <c r="L52" i="6"/>
  <c r="N52" i="6" s="1"/>
  <c r="L53" i="6"/>
  <c r="N53" i="6" s="1"/>
  <c r="L65" i="6"/>
  <c r="N65" i="6" s="1"/>
  <c r="L66" i="6"/>
  <c r="N66" i="6" s="1"/>
  <c r="B67" i="6"/>
  <c r="D67" i="6"/>
  <c r="I67" i="6"/>
  <c r="K67" i="6"/>
  <c r="G5" i="4"/>
  <c r="I5" i="4" s="1"/>
  <c r="E4" i="15"/>
  <c r="G4" i="15" s="1"/>
  <c r="E5" i="15"/>
  <c r="G5" i="15" s="1"/>
  <c r="K25" i="15"/>
  <c r="K4" i="15" l="1"/>
  <c r="H4" i="15"/>
  <c r="I4" i="15" s="1"/>
  <c r="J4" i="15" s="1"/>
  <c r="K7" i="15"/>
  <c r="H7" i="15"/>
  <c r="I7" i="15" s="1"/>
  <c r="J7" i="15" s="1"/>
  <c r="K6" i="15"/>
  <c r="I6" i="15"/>
  <c r="K5" i="15"/>
  <c r="H5" i="15"/>
  <c r="I5" i="15" s="1"/>
  <c r="J5" i="15" s="1"/>
  <c r="Q5" i="4"/>
  <c r="Q55" i="4" s="1"/>
  <c r="I55" i="4"/>
  <c r="G26" i="15"/>
  <c r="G67" i="6"/>
  <c r="O79" i="6" s="1"/>
  <c r="G40" i="6"/>
  <c r="O77" i="6" s="1"/>
  <c r="N40" i="6"/>
  <c r="O78" i="6" s="1"/>
  <c r="N67" i="6"/>
  <c r="O75" i="6" s="1"/>
  <c r="J26" i="15" l="1"/>
  <c r="D31" i="15" s="1"/>
  <c r="D63" i="4"/>
  <c r="D61" i="4"/>
  <c r="H26" i="15"/>
  <c r="O80" i="6" l="1"/>
  <c r="K26" i="15"/>
  <c r="I26" i="15"/>
  <c r="L4" i="3"/>
  <c r="L26" i="3" s="1"/>
  <c r="D32" i="15" l="1"/>
</calcChain>
</file>

<file path=xl/sharedStrings.xml><?xml version="1.0" encoding="utf-8"?>
<sst xmlns="http://schemas.openxmlformats.org/spreadsheetml/2006/main" count="2313" uniqueCount="1286">
  <si>
    <t>PAREDE</t>
  </si>
  <si>
    <t>COMP.</t>
  </si>
  <si>
    <t>ALTURA</t>
  </si>
  <si>
    <t>ÁREA BRUTA</t>
  </si>
  <si>
    <t>ÁREA COMP.</t>
  </si>
  <si>
    <t>TIPO DE ALVENARIA:</t>
  </si>
  <si>
    <t>DESC. DE VÃOS</t>
  </si>
  <si>
    <t>LEVANTAMENTO QUANTITATIVO   -   ALVENARIAS</t>
  </si>
  <si>
    <t>OBRA:</t>
  </si>
  <si>
    <t>PAVTO.:</t>
  </si>
  <si>
    <t>DATA:</t>
  </si>
  <si>
    <t>TOTAIS:</t>
  </si>
  <si>
    <t>TIPO</t>
  </si>
  <si>
    <t>ÁREA UNIT.</t>
  </si>
  <si>
    <t>QUANT.</t>
  </si>
  <si>
    <t>OBS.</t>
  </si>
  <si>
    <t>DIMENSÕES (M)</t>
  </si>
  <si>
    <t>AMBIENTE</t>
  </si>
  <si>
    <t>PERIM. BRUTO</t>
  </si>
  <si>
    <t>DESC. VÃOS</t>
  </si>
  <si>
    <t>PERIM. LÍQUIDO</t>
  </si>
  <si>
    <t>LEVANTAMENTO QUANTITATIVO   -   IMPERMEABILIZAÇÃO</t>
  </si>
  <si>
    <t>VERGAS</t>
  </si>
  <si>
    <t>A1</t>
  </si>
  <si>
    <t>VIDROS</t>
  </si>
  <si>
    <t>B</t>
  </si>
  <si>
    <t>H</t>
  </si>
  <si>
    <t>TOTAIS</t>
  </si>
  <si>
    <t>PORTAS INTERNAS</t>
  </si>
  <si>
    <t>L</t>
  </si>
  <si>
    <t>M</t>
  </si>
  <si>
    <t>ACRÉSCIMO DE ÁREA</t>
  </si>
  <si>
    <t>PERÍMETRO LÍQUIDO</t>
  </si>
  <si>
    <t>ÁREA TOTAL</t>
  </si>
  <si>
    <t>ÁREA PISO</t>
  </si>
  <si>
    <t>ÁREA TETO</t>
  </si>
  <si>
    <t>LEVANTAMENTO QUANTITATIVO   -   REVESTIMENTOS EXTERNOS</t>
  </si>
  <si>
    <t>RESUMOS:</t>
  </si>
  <si>
    <t>VERGAS DE CONCRETO:</t>
  </si>
  <si>
    <t>M2</t>
  </si>
  <si>
    <t>ÁREA TOTAL DE CONTRAPISO:</t>
  </si>
  <si>
    <t>B2</t>
  </si>
  <si>
    <t>A3</t>
  </si>
  <si>
    <t>A4</t>
  </si>
  <si>
    <t>A6</t>
  </si>
  <si>
    <t>B1</t>
  </si>
  <si>
    <t>ALTURA TOTAL</t>
  </si>
  <si>
    <t>ALTURA ÚTIL</t>
  </si>
  <si>
    <t>INCOLOR</t>
  </si>
  <si>
    <t>REVEST. PAREDES</t>
  </si>
  <si>
    <t>LEVANTAMENTO QUANTITATIVO   -   REVESTIMENTOS DE PAREDES E TETOS</t>
  </si>
  <si>
    <t>PINTURAS</t>
  </si>
  <si>
    <t>PINTURA</t>
  </si>
  <si>
    <t>CHAPISCO</t>
  </si>
  <si>
    <t>ALUMÍNIO NATURAL</t>
  </si>
  <si>
    <t>PISOS</t>
  </si>
  <si>
    <t>SOLEIRA GRANITO</t>
  </si>
  <si>
    <t>PEITORIL GRANITO</t>
  </si>
  <si>
    <t>ADUELAS</t>
  </si>
  <si>
    <t>PISOS INTERNOS</t>
  </si>
  <si>
    <t xml:space="preserve">TOTAIS </t>
  </si>
  <si>
    <t>C1</t>
  </si>
  <si>
    <t>REBOCO</t>
  </si>
  <si>
    <t>TETOS</t>
  </si>
  <si>
    <t>B3</t>
  </si>
  <si>
    <t>B4</t>
  </si>
  <si>
    <t>B5</t>
  </si>
  <si>
    <t>B6</t>
  </si>
  <si>
    <t>B7</t>
  </si>
  <si>
    <t>B8</t>
  </si>
  <si>
    <t>C2</t>
  </si>
  <si>
    <t>C3</t>
  </si>
  <si>
    <t>C4</t>
  </si>
  <si>
    <t>C5</t>
  </si>
  <si>
    <t>C6</t>
  </si>
  <si>
    <t>C7</t>
  </si>
  <si>
    <t>ABRIR</t>
  </si>
  <si>
    <t>B9</t>
  </si>
  <si>
    <t>B10</t>
  </si>
  <si>
    <t>B11</t>
  </si>
  <si>
    <t>B12</t>
  </si>
  <si>
    <t>B13</t>
  </si>
  <si>
    <t>B14</t>
  </si>
  <si>
    <t>B15</t>
  </si>
  <si>
    <t>LEVANTAMENTO QUANTITATIVO   -   ESCAVAÇÃO E CONCRETO MAGRO</t>
  </si>
  <si>
    <t>REFERÊNCIA</t>
  </si>
  <si>
    <t>LARGURA (B)</t>
  </si>
  <si>
    <t>COMP. (L)</t>
  </si>
  <si>
    <t>ALTURA (H)</t>
  </si>
  <si>
    <t>ESCAVAÇÃO (M3)</t>
  </si>
  <si>
    <t>CONCRETO MAGRO ESP 5 CM (M3)</t>
  </si>
  <si>
    <t>GESSO ACARTO- NADO REMOVÍVEL</t>
  </si>
  <si>
    <t>EMBOÇO</t>
  </si>
  <si>
    <t>DESC. VÃOS (TOTAL)</t>
  </si>
  <si>
    <t>MANTA VINÍLICA</t>
  </si>
  <si>
    <t>UTILIDADES</t>
  </si>
  <si>
    <t>RODAPÉS</t>
  </si>
  <si>
    <t>P1</t>
  </si>
  <si>
    <t>P3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</si>
  <si>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</si>
  <si>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</si>
  <si>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</si>
  <si>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</si>
  <si>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</si>
  <si>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</si>
  <si>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</si>
  <si>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</si>
  <si>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</si>
  <si>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</si>
  <si>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VOLUME TOTAL DE ESCAVAÇÃO:</t>
  </si>
  <si>
    <t>M3</t>
  </si>
  <si>
    <t>VOLUME DE CONCRETO MAGRO:</t>
  </si>
  <si>
    <t>VOLUME DE CONCRETO CINTAS/SAPATAS/PILARETES:</t>
  </si>
  <si>
    <t>VOLUME TOTAL DE REATERRO:</t>
  </si>
  <si>
    <t>VOLUME DE TERRA P/ BOTA-FORA (S/ EMPOLAMENTO):</t>
  </si>
  <si>
    <t>ÍNDICE DE EMPOLAMENTO:</t>
  </si>
  <si>
    <t>ÁREA DE PROJEÇÃO</t>
  </si>
  <si>
    <t>VOLUME DE ENTULHO GERADO :</t>
  </si>
  <si>
    <t>VOLUME DE ENTULHO GERADO:</t>
  </si>
  <si>
    <t>VOLUME DE DEMOLIÇÃO DE ALVENARIA:</t>
  </si>
  <si>
    <t>VOLUME M3</t>
  </si>
  <si>
    <t>LEVANTAMENTO QUANTITATIVO   -   ALVENARIAS (DEMOLIÇÃO)</t>
  </si>
  <si>
    <t>VOLUME DE DEMOLIÇÃO (M3)</t>
  </si>
  <si>
    <t>DEMOLIÇÃO DE TELHADO (M2)</t>
  </si>
  <si>
    <t>LEVANTAMENTO QUANTITATIVO   -  DEMOLIÇÃO DE INFRAESTRUTURA/SUPERESTRUTURA E TELHADO</t>
  </si>
  <si>
    <t>DEMOLIÇÃO DE ESTRUTURA P/ TELHADO:</t>
  </si>
  <si>
    <t>DEMOLIÇÃO DE TELHADO:</t>
  </si>
  <si>
    <t>LAJOTAS/BLOCOS ESP. 15CM</t>
  </si>
  <si>
    <t>VOLUME (M3)</t>
  </si>
  <si>
    <t>DRY WALL (ÁREAS SECA/ÚMIDA) - ST/RU</t>
  </si>
  <si>
    <t>DRY WALL (ÁREAS SECA/SECA) - ST/ST</t>
  </si>
  <si>
    <t>DRY WALL (ÁREAS ÚMIDA/ÚMIDA) - RU/RU</t>
  </si>
  <si>
    <t>D1</t>
  </si>
  <si>
    <t>D2</t>
  </si>
  <si>
    <t>P5</t>
  </si>
  <si>
    <t>CERÂMICA BIANCOGRÊS ORIGINALE BIANCO 32X60</t>
  </si>
  <si>
    <t>PORCELA- NATO CEMENTO AVÓRIO 60X60</t>
  </si>
  <si>
    <t>PORCELA- NATO URBAN GRIGIO 60X60</t>
  </si>
  <si>
    <t>ESQUADRIAS DE ALUMÍNIO</t>
  </si>
  <si>
    <t>LOUÇAS</t>
  </si>
  <si>
    <t>METAIS</t>
  </si>
  <si>
    <t>BACIA SANIT. CX. ACOPLADA DECA LINHA RAVENA</t>
  </si>
  <si>
    <t>TANQUE DE LOUÇA C/ COLUNA DECA TQ 03.17 40 L</t>
  </si>
  <si>
    <t>TORNEIRA DE MESA P/ LAVATÓRIO, DE PRESSÃO, CROMADA DECA OU DOCOL</t>
  </si>
  <si>
    <t>TORNEIRA P/ TANQUE, DE PAREDE, LINHA PERTUTTI, DOCOL OU SIMILAR</t>
  </si>
  <si>
    <t>ESQUADRIAS METÁLICAS E VIDROS - RESUMO</t>
  </si>
  <si>
    <t>B 04</t>
  </si>
  <si>
    <t>ÁREA (M2)</t>
  </si>
  <si>
    <t>B 03</t>
  </si>
  <si>
    <t>BANCADA</t>
  </si>
  <si>
    <t>COMP. (M)</t>
  </si>
  <si>
    <t>LARG. (M)</t>
  </si>
  <si>
    <t>TOTAIS (UN)</t>
  </si>
  <si>
    <t>TOTAIS (M2)</t>
  </si>
  <si>
    <t>B 05</t>
  </si>
  <si>
    <t>PAPEL TOALHA INTERFOLHAS</t>
  </si>
  <si>
    <t>DISPENSER EM ABS , ABERTURA/ FECHAMENTO: CHAVE</t>
  </si>
  <si>
    <t>PAPEL HIGIÊNICO - ROLÃO C/ BOBINA</t>
  </si>
  <si>
    <t>B 06</t>
  </si>
  <si>
    <t>EXPURGO EM AÇO INOX, PALMETAL OU SIMILAR</t>
  </si>
  <si>
    <t>LAVATÓRIO DE LOUÇA COLUNA C/ SUSPENSA DECA L51</t>
  </si>
  <si>
    <t>SABONETE LÍQUIDO C/ RESERVATÓ- RIO</t>
  </si>
  <si>
    <t>PILARES/VIGAS</t>
  </si>
  <si>
    <t>ESPESSURA (*)</t>
  </si>
  <si>
    <t>SAPATAS/CINTAS/PILARETES</t>
  </si>
  <si>
    <t>DEMOLIÇÃO DE ALVENARIAS</t>
  </si>
  <si>
    <t>TOTAL</t>
  </si>
  <si>
    <t>VOLUME DE MATERIAL P/ BOTA FORA (M3)</t>
  </si>
  <si>
    <t>QUADRO RESUMO RETIRADA ENTULHO</t>
  </si>
  <si>
    <t>QUADRO RESUMO APILOAMENTO FUNDO VALA</t>
  </si>
  <si>
    <t>ÁREA DE APILOAMENTO (M2)</t>
  </si>
  <si>
    <t>CINTAS</t>
  </si>
  <si>
    <t>LAJE DE PISO</t>
  </si>
  <si>
    <t>GERAL</t>
  </si>
  <si>
    <t>ISOLAMENTO DE DRYWALL C/ LÃ DE ROCHA:</t>
  </si>
  <si>
    <t>DEMOLIÇÃO TELHADO INC. ESTRUTURA</t>
  </si>
  <si>
    <t>LEVANTAMENTO QUANTITATIVO   -   BANCADAS</t>
  </si>
  <si>
    <t>LEVANTAMENTO QUANTITATIVO   -   REVESTIMENTOS DE PISOS</t>
  </si>
  <si>
    <t>P5 (ABRIR)</t>
  </si>
  <si>
    <t>J13</t>
  </si>
  <si>
    <t>CORRER</t>
  </si>
  <si>
    <t>ACESSÓRIOS</t>
  </si>
  <si>
    <t>LEVANTAMENTO QUANTITATIVO   -   LOUÇAS, ACESSÓRIOS E METAIS</t>
  </si>
  <si>
    <t>B 01</t>
  </si>
  <si>
    <t>B 02</t>
  </si>
  <si>
    <t>S 1</t>
  </si>
  <si>
    <t>S 2</t>
  </si>
  <si>
    <t>S 3</t>
  </si>
  <si>
    <t>S 4</t>
  </si>
  <si>
    <t>S 5</t>
  </si>
  <si>
    <t>S 6</t>
  </si>
  <si>
    <t>S 7</t>
  </si>
  <si>
    <t>S 8</t>
  </si>
  <si>
    <t>S 9</t>
  </si>
  <si>
    <t>S 10</t>
  </si>
  <si>
    <t>S 11</t>
  </si>
  <si>
    <t>S 12</t>
  </si>
  <si>
    <t>S 13</t>
  </si>
  <si>
    <t>S 14</t>
  </si>
  <si>
    <t>S 15</t>
  </si>
  <si>
    <t>S 16</t>
  </si>
  <si>
    <t>ESMALTE SINTÉTICO C/ MASSA ACRIL.</t>
  </si>
  <si>
    <t>VINÍLICO</t>
  </si>
  <si>
    <t>APILOAMENTO FUNDO VALA (M2) - LARG. &lt; 1,5 M</t>
  </si>
  <si>
    <t>APILOAMENTO FUNDO VALA (M2) - LARG. &gt; 1,5 M</t>
  </si>
  <si>
    <t>ABRIR 2 FOLHAS</t>
  </si>
  <si>
    <t>CALHAS</t>
  </si>
  <si>
    <t>PROTEÇÃO MECÂNICA</t>
  </si>
  <si>
    <t>LAJE PISO</t>
  </si>
  <si>
    <t>LAJE DE TETO</t>
  </si>
  <si>
    <t>BÁSCULA</t>
  </si>
  <si>
    <t>LAMINADO 8MM</t>
  </si>
  <si>
    <t>VOLUME TOTAL DE ESCAVAÇÃO (SAPATAS):</t>
  </si>
  <si>
    <t>VOLUME TOTAL DE ESCAVAÇÃO (VIGA BALDRAME):</t>
  </si>
  <si>
    <t>x 0,10</t>
  </si>
  <si>
    <t>SAPATAS</t>
  </si>
  <si>
    <t>GRANITO</t>
  </si>
  <si>
    <t>FHMSC - CME</t>
  </si>
  <si>
    <t>AGO/19</t>
  </si>
  <si>
    <t>SALA DE CIRURGIA 1</t>
  </si>
  <si>
    <t>SALA DE CIRURGIA 2</t>
  </si>
  <si>
    <t>SALA DE CIRURGIA 3</t>
  </si>
  <si>
    <t>SALA DE CIRURGIA 4</t>
  </si>
  <si>
    <t>SALA DE CIRURGIA 5</t>
  </si>
  <si>
    <t>SALA DE CIRURGIA 6</t>
  </si>
  <si>
    <t>ESTAR TÉCNICO</t>
  </si>
  <si>
    <t>POSTO DE ENFERMAGEM/ REPOUSO PÓS ANESTÉSICO</t>
  </si>
  <si>
    <t>PRESCRIÇÃO MÉDICA</t>
  </si>
  <si>
    <t>APOIO</t>
  </si>
  <si>
    <t>DML 01</t>
  </si>
  <si>
    <t>ESPERA ACOMPANHANTES</t>
  </si>
  <si>
    <t>CIRCULAÇÃO 01</t>
  </si>
  <si>
    <t>CIRCULAÇÃO 05</t>
  </si>
  <si>
    <t>SALA DE EQUIPAMENTOS</t>
  </si>
  <si>
    <t>FARMÁCIA SATÉLITE</t>
  </si>
  <si>
    <t>DESINFECÇÃO QUÍMICA</t>
  </si>
  <si>
    <t>HALL 01</t>
  </si>
  <si>
    <t>DML 02</t>
  </si>
  <si>
    <t>SALA DE SUPERVISÃO</t>
  </si>
  <si>
    <t>RECEPÇÃO/ DESCONTAMINAÇÃO E LAVAGEM DE MATERIAIS</t>
  </si>
  <si>
    <t>VEST. FEM. 03</t>
  </si>
  <si>
    <t>VEST. MASC. 03</t>
  </si>
  <si>
    <t>RECEPÇÃO/ROUPA LIMPA</t>
  </si>
  <si>
    <t>SALA DE AUTOCLAVES</t>
  </si>
  <si>
    <t>DML 03</t>
  </si>
  <si>
    <t>VESTIÁRIO 02</t>
  </si>
  <si>
    <t>CIRCULAÇÃO 03</t>
  </si>
  <si>
    <t>ESCOVAÇÃO</t>
  </si>
  <si>
    <t>SANITÁRIO 01</t>
  </si>
  <si>
    <t>SANITÁRIO 02</t>
  </si>
  <si>
    <t>SANITÁRIO 03</t>
  </si>
  <si>
    <t>SANITÁRIO 04</t>
  </si>
  <si>
    <t>SANITÁRIO 05</t>
  </si>
  <si>
    <t>SANITÁRIO 06</t>
  </si>
  <si>
    <t>VESTIÁRIO 01</t>
  </si>
  <si>
    <t>P16</t>
  </si>
  <si>
    <t>P16 (2 FOLHAS)</t>
  </si>
  <si>
    <t>ARSENAL/ SALA DISTRIBUIÇÃO</t>
  </si>
  <si>
    <t>G1</t>
  </si>
  <si>
    <t>G2</t>
  </si>
  <si>
    <t>G3</t>
  </si>
  <si>
    <t>J63</t>
  </si>
  <si>
    <t>J41</t>
  </si>
  <si>
    <t>J1</t>
  </si>
  <si>
    <t>LEVANTAMENTO QUANTITATIVO   -   ESQUADRIAS METÁLICAS E VIDROS</t>
  </si>
  <si>
    <t>J23</t>
  </si>
  <si>
    <t>J30</t>
  </si>
  <si>
    <t>LEVANTAMENTO QUANTITATIVO   -   ESQUADRIAS DE MADEIRA E PVC</t>
  </si>
  <si>
    <t>MADEIRA</t>
  </si>
  <si>
    <t>PVC</t>
  </si>
  <si>
    <t>P15</t>
  </si>
  <si>
    <t>ESQUADRIAS DE MADEIRA E PVC - RESUMO</t>
  </si>
  <si>
    <t>GUICHÊ</t>
  </si>
  <si>
    <t>POSTO DE ENFERMAGEM/ REPOUSO PÓS ANEST.</t>
  </si>
  <si>
    <r>
      <t xml:space="preserve">OBRA:  </t>
    </r>
    <r>
      <rPr>
        <b/>
        <sz val="8"/>
        <rFont val="Tahoma"/>
        <family val="2"/>
      </rPr>
      <t>FHMSC - CME</t>
    </r>
  </si>
  <si>
    <t>CIRCULAÇÃO 05/ENTRADA</t>
  </si>
  <si>
    <t>GRANILITE</t>
  </si>
  <si>
    <t>RECEPÇÃO/ ROUPA LIMPA</t>
  </si>
  <si>
    <t>REGULARIZ. DE SUPERF.</t>
  </si>
  <si>
    <t>PONTOS DE RALOS</t>
  </si>
  <si>
    <t>CALHA</t>
  </si>
  <si>
    <t>LAVATÓRIO COLETIVO EM AÇO INOX (M)</t>
  </si>
  <si>
    <t>CUBA INOX Nº 2 FRANKE, TRAMONTI-NA OU SIMILAR</t>
  </si>
  <si>
    <r>
      <t xml:space="preserve">OBRA: </t>
    </r>
    <r>
      <rPr>
        <b/>
        <sz val="8"/>
        <rFont val="Tahoma"/>
        <family val="2"/>
      </rPr>
      <t>FHMSC - CME</t>
    </r>
  </si>
  <si>
    <t>JANELA CORRER</t>
  </si>
  <si>
    <t>ESQUADRIAS DE VIDRO</t>
  </si>
  <si>
    <t>P8</t>
  </si>
  <si>
    <t>VIDRO</t>
  </si>
  <si>
    <t>FIXO P8</t>
  </si>
  <si>
    <t>P5 (C/ VISOR)</t>
  </si>
  <si>
    <t>ABRIR C/ VISOR</t>
  </si>
  <si>
    <t>PORTA</t>
  </si>
  <si>
    <t>PORTA VIDRO</t>
  </si>
  <si>
    <t>ARAMADO 7MM</t>
  </si>
  <si>
    <t>LAJE TÉCNICA</t>
  </si>
  <si>
    <t>TORNEIRA DE MESA P/ PIA, BICA ALTA, CROMADA, DECA OU DOCOL</t>
  </si>
  <si>
    <t>TORNEIRA MISTURADOR MONOCOMANDO DE MESA P/ PIA, BICA ALTA, GIRATÓRIA - GIULIA</t>
  </si>
  <si>
    <t>TORNEIRA MISTURADOR CLÍNICA DE MESA, MONOCOMANDO, C/ ALAVANCA INDUSTRIAL - SOLUCENTER</t>
  </si>
  <si>
    <t>TORNEIRA CLÍNICA DE MESA HOSPITALAR, COM ALAVANCA COTOVELO, BICA ALTA, TFC OU SIMILAR</t>
  </si>
  <si>
    <t>MONOCOMANDO PARA CHUVEIRO</t>
  </si>
  <si>
    <t>CHUVEIRO TIPO DUCHA, LORENZETTI OU CORONA</t>
  </si>
  <si>
    <t>B 07</t>
  </si>
  <si>
    <t>B 08</t>
  </si>
  <si>
    <t>B 09</t>
  </si>
  <si>
    <t>B 10</t>
  </si>
  <si>
    <t>GRANITO BRANCO SIENA</t>
  </si>
  <si>
    <t>ÁREA TOTAL DE BANCADAS:</t>
  </si>
  <si>
    <t>(ÁREA DE 359,17 M2)</t>
  </si>
  <si>
    <t>S 17</t>
  </si>
  <si>
    <t>S 18</t>
  </si>
  <si>
    <t>S 19</t>
  </si>
  <si>
    <t>S 20</t>
  </si>
  <si>
    <t>ESTRUTURA DE CONCRETO</t>
  </si>
  <si>
    <t>SE</t>
  </si>
  <si>
    <t>SCOR1</t>
  </si>
  <si>
    <t>(ÁREA DE 48,52 M2)</t>
  </si>
  <si>
    <t>ESTRUTURA METÁLICA</t>
  </si>
  <si>
    <t>LAJOTAS/BLOCOS ESP. 25CM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</si>
  <si>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</si>
  <si>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</si>
  <si>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</si>
  <si>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</si>
  <si>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</si>
  <si>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</si>
  <si>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</si>
  <si>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</si>
  <si>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</si>
  <si>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</si>
  <si>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</si>
  <si>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</si>
  <si>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</si>
  <si>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</si>
  <si>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</si>
  <si>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</si>
  <si>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</si>
  <si>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</si>
  <si>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</si>
  <si>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</si>
  <si>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</si>
  <si>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</si>
  <si>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</si>
  <si>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</si>
  <si>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</si>
  <si>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</si>
  <si>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</si>
  <si>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</si>
  <si>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</si>
  <si>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</si>
  <si>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</si>
  <si>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</si>
  <si>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</si>
  <si>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</si>
  <si>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</si>
  <si>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</si>
  <si>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</si>
  <si>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</si>
  <si>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</si>
  <si>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E26</t>
  </si>
  <si>
    <t>E27</t>
  </si>
  <si>
    <t>E28</t>
  </si>
  <si>
    <t>E29</t>
  </si>
  <si>
    <t>E30</t>
  </si>
  <si>
    <t>E31</t>
  </si>
  <si>
    <t>E32</t>
  </si>
  <si>
    <t>E33</t>
  </si>
  <si>
    <t>E34</t>
  </si>
  <si>
    <t>E35</t>
  </si>
  <si>
    <t>E36</t>
  </si>
  <si>
    <t>E37</t>
  </si>
  <si>
    <t>E38</t>
  </si>
  <si>
    <t>E39</t>
  </si>
  <si>
    <t>E40</t>
  </si>
  <si>
    <t>E41</t>
  </si>
  <si>
    <t>E42</t>
  </si>
  <si>
    <t>E43</t>
  </si>
  <si>
    <t>E44</t>
  </si>
  <si>
    <t>E45</t>
  </si>
  <si>
    <t>E46</t>
  </si>
  <si>
    <t>E47</t>
  </si>
  <si>
    <t>E48</t>
  </si>
  <si>
    <t>E49</t>
  </si>
  <si>
    <t>E50</t>
  </si>
  <si>
    <t>E51</t>
  </si>
  <si>
    <t>E52</t>
  </si>
  <si>
    <t>E53</t>
  </si>
  <si>
    <t>E54</t>
  </si>
  <si>
    <t>E55</t>
  </si>
  <si>
    <t>E56</t>
  </si>
  <si>
    <t>E57</t>
  </si>
  <si>
    <t>E58</t>
  </si>
  <si>
    <t>E59</t>
  </si>
  <si>
    <t>E60</t>
  </si>
  <si>
    <t>E61</t>
  </si>
  <si>
    <t>E62</t>
  </si>
  <si>
    <t>E63</t>
  </si>
  <si>
    <t>E64</t>
  </si>
  <si>
    <t>BLOCO ESTRUTURAL DE CONCRETO 14 X 19 X 39 CM</t>
  </si>
  <si>
    <t>CONTRA-VERGA</t>
  </si>
  <si>
    <t>CINTA</t>
  </si>
  <si>
    <t>PAR1</t>
  </si>
  <si>
    <t>PAR2</t>
  </si>
  <si>
    <t>PAR3</t>
  </si>
  <si>
    <t>VERGA CANALETA</t>
  </si>
  <si>
    <t>DRY WALL ST/ST (ÁREAS SECA/SECA):</t>
  </si>
  <si>
    <t>DRY WALL ST/RU (ÁREAS SECA/ÚMIDA):</t>
  </si>
  <si>
    <t>DRY WALL RU/RU (ÁREAS ÚMIDA/ÚMIDA):</t>
  </si>
  <si>
    <t>ALVENARIA ESTRUTURAL DE BLOCOS 14X19X39CM:</t>
  </si>
  <si>
    <t>B16</t>
  </si>
  <si>
    <t>B17</t>
  </si>
  <si>
    <t>B18</t>
  </si>
  <si>
    <t>B19</t>
  </si>
  <si>
    <t>B20</t>
  </si>
  <si>
    <t>B21</t>
  </si>
  <si>
    <t>CINTAS DE BLOCO CANALETA:</t>
  </si>
  <si>
    <t>VERGAS DE BLOCO CANALETA:</t>
  </si>
  <si>
    <t>CONTRA-VERGAS DE BLOCO CANALETA:</t>
  </si>
  <si>
    <t>B22</t>
  </si>
  <si>
    <t>DEMOLIÇÃO ESTRUTURA CONCRETO</t>
  </si>
  <si>
    <t>A2</t>
  </si>
  <si>
    <t>A5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</si>
  <si>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</si>
  <si>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</si>
  <si>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</si>
  <si>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</si>
  <si>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</si>
  <si>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</si>
  <si>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</si>
  <si>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</si>
  <si>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</si>
  <si>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</si>
  <si>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</si>
  <si>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</si>
  <si>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</si>
  <si>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</si>
  <si>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</si>
  <si>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</si>
  <si>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</si>
  <si>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</si>
  <si>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</si>
  <si>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</si>
  <si>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</si>
  <si>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</si>
  <si>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</si>
  <si>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</si>
  <si>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</si>
  <si>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</si>
  <si>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r>
      <t>OBRA:  F</t>
    </r>
    <r>
      <rPr>
        <b/>
        <sz val="8"/>
        <rFont val="Tahoma"/>
        <family val="2"/>
      </rPr>
      <t>HMSC - CME</t>
    </r>
  </si>
  <si>
    <t>TEXTURA ACRÍLICA</t>
  </si>
  <si>
    <t>TOMADOR:</t>
  </si>
  <si>
    <t>ÍTEM</t>
  </si>
  <si>
    <t>DESCRIÇÃO DO SERVIÇO</t>
  </si>
  <si>
    <t>UNID.</t>
  </si>
  <si>
    <t>QUANTID.</t>
  </si>
  <si>
    <t>1</t>
  </si>
  <si>
    <t>SERVIÇOS PRELIMINARES</t>
  </si>
  <si>
    <t>1.1</t>
  </si>
  <si>
    <t>DEMOLIÇÕES E RETIRADAS</t>
  </si>
  <si>
    <t>1.1.1</t>
  </si>
  <si>
    <t>DEMOLIÇÃO DE ALVENARIA DE BLOCO FURADO, DE FORMA MANUAL, SEM REAPROVEITAMENTO. AF_12/2017</t>
  </si>
  <si>
    <t>1.1.2</t>
  </si>
  <si>
    <t>REMOÇÃO DE TELHAS, DE FIBROCIMENTO, METÁLICA E CERÂMICA, DE FORMA MANUAL, SEM REAPROVEITAMENTO. AF_12/2017</t>
  </si>
  <si>
    <t>1.1.3</t>
  </si>
  <si>
    <t>REMOÇÃO DE TRAMA DE MADEIRA PARA COBERTURA, DE FORMA MANUAL, SEM REAPROVEITAMENTO. AF_12/2017</t>
  </si>
  <si>
    <t>1.1.4</t>
  </si>
  <si>
    <t>DEMOLIÇÃO DE FUNDAÇÕES, PILARES E VIGAS EM CONCRETO ARMADO, DE FORMA MECANIZADA COM MARTELETE, SEM REAPROVEITAMENTO. AF_12/2017</t>
  </si>
  <si>
    <t>1.1.5</t>
  </si>
  <si>
    <t>DEMOLIÇÃO DE LAJES (PISO E TETO), DE FORMA MECANIZADA COM MARTELETE, SEM REAPROVEITAMENTO. AF_12/2017</t>
  </si>
  <si>
    <t>1.1.6</t>
  </si>
  <si>
    <t>REMOÇÃO DE PORTAS, DE FORMA MANUAL, SEM REAPROVEITAMENTO </t>
  </si>
  <si>
    <t>UN</t>
  </si>
  <si>
    <t>1.1.7</t>
  </si>
  <si>
    <t>REMOÇÃO DE JANELAS, DE FORMA MANUAL, SEM REAPROVEITAMENTO </t>
  </si>
  <si>
    <t>1.1.8</t>
  </si>
  <si>
    <t>REMOÇÃO DE LOUÇAS E METAIS, DE FORMA MANUAL, SEM REAPROVEITAMENTO. </t>
  </si>
  <si>
    <t>1.1.9</t>
  </si>
  <si>
    <t>REMOÇÃO DE BANCADAS, DE FORMA MANUAL, SEM REAPROVEITAMENTO. </t>
  </si>
  <si>
    <t>1.1.10</t>
  </si>
  <si>
    <t>REMOÇÃO DE LUMINÁRIAS, DE FORMA MANUAL, SEM REAPROVEITAMENTO. </t>
  </si>
  <si>
    <t>1.2</t>
  </si>
  <si>
    <t>LIMPEZA DO TERRENO</t>
  </si>
  <si>
    <t>1.2.1</t>
  </si>
  <si>
    <t>PREPARO MANUAL DE TERRENO S/ RASPAGEM SUPERFICIAL</t>
  </si>
  <si>
    <t>1.3</t>
  </si>
  <si>
    <t>LOCAÇÃO</t>
  </si>
  <si>
    <t>1.3.1</t>
  </si>
  <si>
    <t>Locação de obra com gabarito de madeira</t>
  </si>
  <si>
    <t>m2</t>
  </si>
  <si>
    <t>1.4</t>
  </si>
  <si>
    <t>ANDAIMES</t>
  </si>
  <si>
    <t>1.4.1</t>
  </si>
  <si>
    <t>Locação de andaime metálico para trabalho em fachada de edifíco (aluguel de 1 m² por 1 mês) inclusive frete, montagem e desmontagem (364,90 m2 durante 2 meses)</t>
  </si>
  <si>
    <t>2</t>
  </si>
  <si>
    <t>INSTALAÇÃO DO CANTEIRO DE OBRAS</t>
  </si>
  <si>
    <t>2.1</t>
  </si>
  <si>
    <t>TAPUMES, BARRACÕES E COBERTURAS</t>
  </si>
  <si>
    <t>2.1.1</t>
  </si>
  <si>
    <t>PLACA DE OBRA EM CHAPA DE ACO GALVANIZADO</t>
  </si>
  <si>
    <t>2.1.2</t>
  </si>
  <si>
    <t>TAPUME DE CHAPA DE MADEIRA COMPENSADA, E= 6MM, COM PINTURA A CAL E REAPROVEITAMENTO DE 2X</t>
  </si>
  <si>
    <t>2.1.3</t>
  </si>
  <si>
    <t>EXECUÇÃO DE ESCRITÓRIO EM CANTEIRO DE OBRA EM CHAPA DE MADEIRA COMPENSADA, NÃO INCLUSO MOBILIÁRIO E EQUIPAMENTOS. AF_02/2016</t>
  </si>
  <si>
    <t>2.1.4</t>
  </si>
  <si>
    <t>EXECUÇÃO DE ALMOXARIFADO EM CANTEIRO DE OBRA EM CHAPA DE MADEIRA COMPENSADA, INCLUSO PRATELEIRAS. AF_02/2016</t>
  </si>
  <si>
    <t>2.1.5</t>
  </si>
  <si>
    <t>EXECUÇÃO DE REFEITÓRIO EM CANTEIRO DE OBRA EM CHAPA DE MADEIRA COMPENSADA, NÃO INCLUSO MOBILIÁRIO E EQUIPAMENTOS. AF_02/2016</t>
  </si>
  <si>
    <t>2.1.6</t>
  </si>
  <si>
    <t>EXECUÇÃO DE SANITÁRIO E VESTIÁRIO EM CANTEIRO DE OBRA EM CHAPA DE MADEIRA COMPENSADA, NÃO INCLUSO MOBILIÁRIO. AF_02/2016</t>
  </si>
  <si>
    <t>2.1.7</t>
  </si>
  <si>
    <t>EXECUÇÃO DE CENTRAL DE ARMADURA EM CANTEIRO DE OBRA, NÃO INCLUSO MOBILIÁRIO E EQUIPAMENTOS. AF_04/2016</t>
  </si>
  <si>
    <t>2.1.8</t>
  </si>
  <si>
    <t>EXECUÇÃO DE CENTRAL DE FÔRMAS, PRODUÇÃO DE ARGAMASSA OU CONCRETO EM CANTEIRO DE OBRA, NÃO INCLUSO MOBILIÁRIO E EQUIPAMENTOS. AF_04/2016</t>
  </si>
  <si>
    <t>3</t>
  </si>
  <si>
    <t>MOVIMENTO DE TERRA</t>
  </si>
  <si>
    <t>3.1</t>
  </si>
  <si>
    <t>ESCAVAÇÕES</t>
  </si>
  <si>
    <t>3.1.1</t>
  </si>
  <si>
    <t>ESCAVAÇÃO MANUAL DE VALA COM PROFUNDIDADE MENOR OU IGUAL A 1,30 M. AF_03/2016</t>
  </si>
  <si>
    <t>3.1.2</t>
  </si>
  <si>
    <t>ESCAVAÇÃO MANUAL PARA BLOCO DE COROAMENTO OU SAPATA, COM PREVISÃO DE FÔRMA. AF_06/2017</t>
  </si>
  <si>
    <t>3.1.3</t>
  </si>
  <si>
    <t>ESCAVAÇÃO MANUAL DE VALA PARA VIGA BALDRAME, COM PREVISÃO DE FÔRMA. AF_06/2017</t>
  </si>
  <si>
    <t>3.1.4</t>
  </si>
  <si>
    <t>PREPARO DE FUNDO DE VALA COM LARGURA MENOR QUE 1,5 M, EM LOCAL COM NÍVEL BAIXO DE INTERFERÊNCIA. AF_06/2016</t>
  </si>
  <si>
    <t>3.1.5</t>
  </si>
  <si>
    <t>PREPARO DE FUNDO DE VALA COM LARGURA MAIOR OU IGUAL A 1,5 M E MENOR QUE 2,5 M, EM LOCAL COM NÍVEL BAIXO DE INTERFERÊNCIA. AF_06/2016</t>
  </si>
  <si>
    <t>3.2</t>
  </si>
  <si>
    <t>REATERRO E COMPACTAÇÃO</t>
  </si>
  <si>
    <t>3.2.1</t>
  </si>
  <si>
    <t>REATERRO MANUAL DE VALAS COM COMPACTAÇÃO MECANIZADA. AF_04/2016</t>
  </si>
  <si>
    <t>3.2.2</t>
  </si>
  <si>
    <t>BASE DE SOLO - BRITA (50/50), MISTURA EM USINA, COMPACTACAO 100% PROCTOR MODIFICADO, EXCLUSIVE ESCAVACAO, CARGA E TRANSPORTE</t>
  </si>
  <si>
    <t>3.3</t>
  </si>
  <si>
    <t>TRANSPORTES</t>
  </si>
  <si>
    <t>3.3.1</t>
  </si>
  <si>
    <t>Bota-Fora de material escavado das cavas de fundação, inclusive matéria orgânica (DMT 10Km) considerando empolamento de 30%</t>
  </si>
  <si>
    <t>m3</t>
  </si>
  <si>
    <t>3.3.2</t>
  </si>
  <si>
    <t>Índice de preço para remoção de entulho decorrente da execução de obras (Classe A CONAMA - NBR 10.004 - Classe II-B), incluindo aluguel da caçamba, carga, transporte e descarga em área licenciada</t>
  </si>
  <si>
    <t>4</t>
  </si>
  <si>
    <t>ESTRUTURAS</t>
  </si>
  <si>
    <t>4.1</t>
  </si>
  <si>
    <t>INFRA-ESTRUTURA (FUNDAÇÃO)</t>
  </si>
  <si>
    <t>4.1.1</t>
  </si>
  <si>
    <t>LASTRO DE CONCRETO MAGRO, APLICADO EM BLOCOS DE COROAMENTO OU SAPATAS. AF_08/2017</t>
  </si>
  <si>
    <t>4.1.2</t>
  </si>
  <si>
    <t>FABRICAÇÃO DE FÔRMA PARA PILARES E ESTRUTURAS SIMILARES, EM MADEIRA SERRADA, E=25 MM. AF_12/2015</t>
  </si>
  <si>
    <t>4.1.3</t>
  </si>
  <si>
    <t>FABRICAÇÃO, MONTAGEM E DESMONTAGEM DE FÔRMA PARA SAPATA, EM MADEIRA SERRADA, E=25 MM, 2 UTILIZAÇÕES. AF_06/2017</t>
  </si>
  <si>
    <t>4.1.4</t>
  </si>
  <si>
    <t>FABRICAÇÃO, MONTAGEM E DESMONTAGEM DE FÔRMA PARA VIGA BALDRAME, EM MADEIRA SERRADA, E=25 MM, 2 UTILIZAÇÕES. AF_06/2017</t>
  </si>
  <si>
    <t>4.1.5</t>
  </si>
  <si>
    <t>4.1.6</t>
  </si>
  <si>
    <t>4.1.7</t>
  </si>
  <si>
    <t>ARMACAO EM TELA DE ACO SOLDADA NERVURADA, CA-60, Q-113, 3,8 MM, MALHA 10 X 10 CM</t>
  </si>
  <si>
    <t>4.1.8</t>
  </si>
  <si>
    <t>Fornecimento, dobragem e colocação em fôrma, de armadura CA-60 B fina, diâmetro de 4.0 a 7.0mm</t>
  </si>
  <si>
    <t>kg</t>
  </si>
  <si>
    <t>4.1.9</t>
  </si>
  <si>
    <t>ARMAÇÃO DE BLOCO, VIGA BALDRAME E SAPATA UTILIZANDO AÇO CA-60 DE 5 MM - MONTAGEM. AF_06/2017</t>
  </si>
  <si>
    <t>KG</t>
  </si>
  <si>
    <t>4.1.10</t>
  </si>
  <si>
    <t>ARMAÇÃO DE BLOCO, VIGA BALDRAME OU SAPATA UTILIZANDO AÇO CA-50 DE 6,3 MM - MONTAGEM. AF_06/2017</t>
  </si>
  <si>
    <t>4.1.11</t>
  </si>
  <si>
    <t>ARMAÇÃO DE BLOCO, VIGA BALDRAME OU SAPATA UTILIZANDO AÇO CA-50 DE 8 MM - MONTAGEM. AF_06/2017</t>
  </si>
  <si>
    <t>4.1.12</t>
  </si>
  <si>
    <t>ARMAÇÃO DE BLOCO, VIGA BALDRAME OU SAPATA UTILIZANDO AÇO CA-50 DE 10 MM - MONTAGEM. AF_06/2017</t>
  </si>
  <si>
    <t>4.1.13</t>
  </si>
  <si>
    <t>ARMAÇÃO DE BLOCO, VIGA BALDRAME OU SAPATA UTILIZANDO AÇO CA-50 DE 12,5 MM - MONTAGEM. AF_06/2017</t>
  </si>
  <si>
    <t>4.2</t>
  </si>
  <si>
    <t>SUPER-ESTRUTURA</t>
  </si>
  <si>
    <t>4.2.1</t>
  </si>
  <si>
    <t>Fornecimento e montagem de estrutura metálica conforme projetos , piso em painel wall 40mm, estrutura com acabamento em tinta epoxi</t>
  </si>
  <si>
    <t>4.2.2</t>
  </si>
  <si>
    <t>MONTAGEM E DESMONTAGEM DE FÔRMA DE PILARES RETANGULARES E ESTRUTURAS SIMILARES COM ÁREA MÉDIA DAS SEÇÕES MENOR OU IGUAL A 0,25 M², PÉ-DIREITO SIMPLES, EM CHAPA DE MADEIRA COMPENSADA RESINADA, 2 UTILIZAÇÕES. AF_12/2015</t>
  </si>
  <si>
    <t>4.2.3</t>
  </si>
  <si>
    <t>MONTAGEM E DESMONTAGEM DE FÔRMA DE VIGA, ESCORAMENTO METÁLICO, PÉ-DIREITO SIMPLES, EM CHAPA DE MADEIRA RESINADA, 2 UTILIZAÇÕES. AF_12/2015</t>
  </si>
  <si>
    <t>4.2.4</t>
  </si>
  <si>
    <t>Fornecimento e aplicação de concreto USINADO Fck=30 MPa - considerando BOMBEAMENTO (5% de perdas já incluído no custo) (6% de taxa p/ concr. bombeavel)</t>
  </si>
  <si>
    <t>4.2.5</t>
  </si>
  <si>
    <t>ARMAÇÃO DE PILAR OU VIGA DE UMA ESTRUTURA CONVENCIONAL DE CONCRETO ARMADO EM UMA EDIFICAÇÃO TÉRREA OU SOBRADO UTILIZANDO AÇO CA-60 DE 5,0 MM - MONTAGEM. AF_12/2015</t>
  </si>
  <si>
    <t>4.2.6</t>
  </si>
  <si>
    <t>ARMAÇÃO DE PILAR OU VIGA DE UMA ESTRUTURA CONVENCIONAL DE CONCRETO ARMADO EM UMA EDIFICAÇÃO TÉRREA OU SOBRADO UTILIZANDO AÇO CA-50 DE 6,3 MM - MONTAGEM. AF_12/2015</t>
  </si>
  <si>
    <t>4.2.7</t>
  </si>
  <si>
    <t>ARMAÇÃO DE PILAR OU VIGA DE UMA ESTRUTURA CONVENCIONAL DE CONCRETO ARMADO EM UMA EDIFICAÇÃO TÉRREA OU SOBRADO UTILIZANDO AÇO CA-50 DE 8,0 MM - MONTAGEM. AF_12/2015</t>
  </si>
  <si>
    <t>4.2.8</t>
  </si>
  <si>
    <t>ARMAÇÃO DE PILAR OU VIGA DE UMA ESTRUTURA CONVENCIONAL DE CONCRETO ARMADO EM UMA EDIFICAÇÃO TÉRREA OU SOBRADO UTILIZANDO AÇO CA-50 DE 10,0 MM - MONTAGEM. AF_12/2015</t>
  </si>
  <si>
    <t>4.2.9</t>
  </si>
  <si>
    <t>ARMAÇÃO DE PILAR OU VIGA DE UMA ESTRUTURA CONVENCIONAL DE CONCRETO ARMADO EM UMA EDIFICAÇÃO TÉRREA OU SOBRADO UTILIZANDO AÇO CA-50 DE 12,5 MM - MONTAGEM. AF_12/2015</t>
  </si>
  <si>
    <t>4.2.10</t>
  </si>
  <si>
    <t>ARMAÇÃO DE PILAR OU VIGA DE UMA ESTRUTURA CONVENCIONAL DE CONCRETO ARMADO EM UMA EDIFICAÇÃO TÉRREA OU SOBRADO UTILIZANDO AÇO CA-50 DE 16,0 MM - MONTAGEM. AF_12/2015</t>
  </si>
  <si>
    <t>4.2.11</t>
  </si>
  <si>
    <t>ARMAÇÃO DE PILAR OU VIGA DE UMA ESTRUTURA CONVENCIONAL DE CONCRETO ARMADO EM UMA EDIFICAÇÃO TÉRREA OU SOBRADO UTILIZANDO AÇO CA-50 DE 20,0 MM - MONTAGEM. AF_12/2015</t>
  </si>
  <si>
    <t>4.2.12</t>
  </si>
  <si>
    <t>4.2.13</t>
  </si>
  <si>
    <t>GRAUTEAMENTO VERTICAL EM ALVENARIA ESTRUTURAL. AF_01/2015</t>
  </si>
  <si>
    <t>4.3</t>
  </si>
  <si>
    <t>LAJES PRÉ-MOLDADAS</t>
  </si>
  <si>
    <t>4.3.1</t>
  </si>
  <si>
    <t>LAJE PRE-MOLDADA P/PISO, SOBRECARGA 350KG/M2, VAOS ATE 5,00M, C/LAJOTAS E CAP., INTER-EIXO 38CM</t>
  </si>
  <si>
    <t>4.3.2</t>
  </si>
  <si>
    <t>Escoramento metálico para lajes de edificação com altura entre 2 e 3,2 m com equipamento obtido por locação mensal (359,17 m2 durante 2 meses)</t>
  </si>
  <si>
    <t>m2xmês</t>
  </si>
  <si>
    <t>5</t>
  </si>
  <si>
    <t>PAREDES E PAINÉIS</t>
  </si>
  <si>
    <t>5.1</t>
  </si>
  <si>
    <t>PLACAS E PAINÉIS DIVISÓRIOS</t>
  </si>
  <si>
    <t>5.1.1</t>
  </si>
  <si>
    <t>Fornecimento e montagem de paredes drywall(ST/ST), altura de 3,00m e com juntas fitadas e emassadas.</t>
  </si>
  <si>
    <t>5.1.2</t>
  </si>
  <si>
    <t>Fornecimento e montagem de paredes drywall(ST/RU), altura de 3,00m e com juntas fitadas e emassadas.</t>
  </si>
  <si>
    <t>5.1.3</t>
  </si>
  <si>
    <t>Fornecimento e montagem de paredes drywall(RU/RU), altura de 3,00m e com juntas fitadas e emassadas.</t>
  </si>
  <si>
    <t>5.1.4</t>
  </si>
  <si>
    <t>INSTALAÇÃO DE ISOLAMENTO COM LÃ DE ROCHA EM PAREDES DRYWALL. AF_06/2017</t>
  </si>
  <si>
    <t>5.2</t>
  </si>
  <si>
    <t>VERGAS/CONTRAVERGAS/CINTAS</t>
  </si>
  <si>
    <t>5.2.1</t>
  </si>
  <si>
    <t>VERGA MOLDADA IN LOCO EM CONCRETO PARA JANELAS COM ATÉ 1,5 M DE VÃO. AF_03/2016</t>
  </si>
  <si>
    <t>5.2.2</t>
  </si>
  <si>
    <t>VERGA MOLDADA IN LOCO COM UTILIZAÇÃO DE BLOCOS CANALETA PARA JANELAS COM ATÉ 1,5 M DE VÃO. AF_03/2016 </t>
  </si>
  <si>
    <t>5.2.3</t>
  </si>
  <si>
    <t>VERGA MOLDADA IN LOCO COM UTILIZAÇÃO DE BLOCOS CANALETA PARA JANELAS COM MAIS DE 1,5 M DE VÃO. AF_03/2016 </t>
  </si>
  <si>
    <t>5.2.4</t>
  </si>
  <si>
    <t>CONTRAVERGA MOLDADA IN LOCO COM UTILIZAÇÃO DE BLOCOS CANALETA PARA VÃOS DE ATÉ 1,5 M DE COMPRIMENTO. AF_03/2016 </t>
  </si>
  <si>
    <t>5.2.5</t>
  </si>
  <si>
    <t>CONTRAVERGA MOLDADA IN LOCO COM UTILIZAÇÃO DE BLOCOS CANALETA PARA VÃOS DE MAIS DE 1,5 M DE COMPRIMENTO. AF_03/2016 </t>
  </si>
  <si>
    <t>5.2.6</t>
  </si>
  <si>
    <t>CINTA DE AMARRAÇÃO DE ALVENARIA MOLDADA IN LOCO COM UTILIZAÇÃO DE BLOCOS CANALETA. AF_03/2016 </t>
  </si>
  <si>
    <t>5.3</t>
  </si>
  <si>
    <t>ALVENARIA DE VEDAÇÃO EMPREGANDO ARGAMASSA DE CIMENTO, CAL E AREIA</t>
  </si>
  <si>
    <t>5.3.1</t>
  </si>
  <si>
    <t>ALVENARIA DE VEDAÇÃO DE BLOCOS VAZADOS DE CONCRETO DE 9X19X39CM (ESPESSURA 9CM) DE PAREDES COM ÁREA LÍQUIDA MAIOR OU IGUAL A 6M² COM VÃOS E ARGAMASSA DE ASSENTAMENTO COM PREPARO EM BETONEIRA. AF_06/2014</t>
  </si>
  <si>
    <t>5.4</t>
  </si>
  <si>
    <t>ALVENARIA ESTRUTURAL EMPREGANDO ARGAMASSA DE CIMENTO, CAL E AREIA</t>
  </si>
  <si>
    <t>5.4.1</t>
  </si>
  <si>
    <t>ALVENARIA DE BLOCOS DE CONCRETO ESTRUTURAL 14X19X39 CM, (ESPESSURA 14 CM), FBK = 4,5 MPA, PARA PAREDES COM ÁREA LÍQUIDA MAIOR OU IGUAL A 6M², COM VÃOS, UTILIZANDO COLHER DE PEDREIRO. AF_12/2014</t>
  </si>
  <si>
    <t>6</t>
  </si>
  <si>
    <t>ESQUADRIAS DE MADEIRA</t>
  </si>
  <si>
    <t>6.1</t>
  </si>
  <si>
    <t>KIT PORTA-PRONTA EM MADEIRA DE LEI DE 1ª QUALIDADE ESP 35MM, INCL. ADUELAS E ALIZARES, NAS DIMENSÕES:</t>
  </si>
  <si>
    <t>6.1.1</t>
  </si>
  <si>
    <t>PORTA lisa interna de madeira P1, abrir, KIT PORTA PRONTA (fornecimento, colocação e acabamento), de uma folha com batente e guarnição, 0,60 x 2,10 m, para pintura</t>
  </si>
  <si>
    <t>und</t>
  </si>
  <si>
    <t>6.1.2</t>
  </si>
  <si>
    <t>PORTA lisa interna de madeira P3, abrir, KIT PORTA PRONTA (fornecimento, colocação e acabamento), de uma folha com batente e guarnição, 0,80 x 2,10 m, para pintura</t>
  </si>
  <si>
    <t>6.1.3</t>
  </si>
  <si>
    <t>6.1.4</t>
  </si>
  <si>
    <t>PORTA lisa interna de madeira P5, abrir, KIT PORTA PRONTA (fornecimento, colocação e acabamento), de uma folha com batente e guarnição, 1,10 x 2,10 m, para pintura</t>
  </si>
  <si>
    <t>6.1.5</t>
  </si>
  <si>
    <t>PORTA lisa interna de madeira P5, abrir, COM VISOR, KIT PORTA PRONTA (fornecimento, colocação e acabamento), de duas folhas com batente e guarnição, 1,10 x 2,10 m, para pintura</t>
  </si>
  <si>
    <t>6.1.6</t>
  </si>
  <si>
    <t>PORTA lisa interna de madeira P16, abrir, KIT PORTA PRONTA (fornecimento, colocação e acabamento), de duas folhas com batente e guarnição, 1,20 x 2,10 m, para pintura</t>
  </si>
  <si>
    <t>7</t>
  </si>
  <si>
    <t>ESQUADRIAS METÁLICAS</t>
  </si>
  <si>
    <t>7.1</t>
  </si>
  <si>
    <t>ESQUADRIAS METÁLICAS (M2)</t>
  </si>
  <si>
    <t>7.1.1</t>
  </si>
  <si>
    <t>Báscula para vidro em alumínio anodizado cor natural, linha 25, completa, com tranca, caixilho, alizar e contramarco, exclusive vidro</t>
  </si>
  <si>
    <t>7.1.2</t>
  </si>
  <si>
    <t>Janela de correr para vidro em alumínio anodizado cor natural, linha 25, completa, incl. puxador com tranca, alizar, caixilho e contramarco, exclusive vidro</t>
  </si>
  <si>
    <t>8</t>
  </si>
  <si>
    <t>VIDROS E ESPELHOS</t>
  </si>
  <si>
    <t>8.1</t>
  </si>
  <si>
    <t>ESPELHOS</t>
  </si>
  <si>
    <t>8.1.1</t>
  </si>
  <si>
    <t>VIDRO ARAMADO, ESPESSURA 7MM</t>
  </si>
  <si>
    <t>8.1.2</t>
  </si>
  <si>
    <t>VIDRO LAMINADO INCOLOR, ESPESSURA 8MM, FORNECIMENTO E INSTALACAO</t>
  </si>
  <si>
    <t>8.1.3</t>
  </si>
  <si>
    <t>PORTA DE VIDRO LAMINADO, DE CORRER, 1,20X2,10M, ESPESSURA 8MM, INCLUSIVE ACESSORIOS E FERRAGENS</t>
  </si>
  <si>
    <t>UM</t>
  </si>
  <si>
    <t>9</t>
  </si>
  <si>
    <t>COBERTURA</t>
  </si>
  <si>
    <t>9.1</t>
  </si>
  <si>
    <t>ESTRUTURA PARA TELHADO</t>
  </si>
  <si>
    <t>9.1.1</t>
  </si>
  <si>
    <t>TRAMA DE AÇO COMPOSTA POR TERÇAS PARA TELHADOS DE ATÉ 2 ÁGUAS PARA TELHA ONDULADA DE FIBROCIMENTO, METÁLICA, PLÁSTICA OU TERMOACÚSTICA, INCLUSO TRANSPORTE VERTICAL. AF_12/2015</t>
  </si>
  <si>
    <t>9.2</t>
  </si>
  <si>
    <t>TELHADO</t>
  </si>
  <si>
    <t>9.2.1</t>
  </si>
  <si>
    <t>TELHAMENTO COM TELHA DE AÇO/ALUMÍNIO E = 0,5 MM, COM ATÉ 2 ÁGUAS, INCLUSO IÇAMENTO. AF_06/2016</t>
  </si>
  <si>
    <t>9.3</t>
  </si>
  <si>
    <t>RUFOS E CALHAS</t>
  </si>
  <si>
    <t>9.3.1</t>
  </si>
  <si>
    <t>RUFO EM CHAPA DE AÇO GALVANIZADO NÚMERO 24, CORTE DE 25 CM, INCLUSO TRANSPORTE VERTICAL. AF_06/2016</t>
  </si>
  <si>
    <t>9.3.2</t>
  </si>
  <si>
    <t>Calha de concreto armado Fck=15 MPa em "U" nas dimensões de 38 x 56 cm conforme detalhes em projeto</t>
  </si>
  <si>
    <t>m</t>
  </si>
  <si>
    <t>10</t>
  </si>
  <si>
    <t>IMPERMEABILIZAÇÃO</t>
  </si>
  <si>
    <t>10.1</t>
  </si>
  <si>
    <t>IMPERMEABILIZAÇÃO CALHAS, LAJES DESCOBERTAS, BALDRAMES, PAREDES E JARDINEIRAS</t>
  </si>
  <si>
    <t>10.1.1</t>
  </si>
  <si>
    <t>FORNECIMENTO/INSTALACAO LONA PLASTICA PRETA, PARA IMPERMEABILIZACAO, ESPESSURA 150 MICRAS.</t>
  </si>
  <si>
    <t>10.1.2</t>
  </si>
  <si>
    <t>10.1.3</t>
  </si>
  <si>
    <t>10.1.4</t>
  </si>
  <si>
    <t>TRATAMENTO DE RALO OU PONTO EMERGENTE COM IMPERMEABILIZANTE SEMI-FLEXÍVEL REFORÇADO COM VEU DE POLIÉSTER (MAV). AF_06/2018</t>
  </si>
  <si>
    <t>10.1.5</t>
  </si>
  <si>
    <t>IMPERMEABILIZACAO DE SUPERFICIE, COM IMPERMEABILIZANTE FLEXIVEL A BASE ACRILICA. (PISOS INTERNOS)</t>
  </si>
  <si>
    <t>10.1.6</t>
  </si>
  <si>
    <t>Isolamento térmico em laje ou piso empregando poliestireno expandido em placas de 5 cm </t>
  </si>
  <si>
    <t>10.1.7</t>
  </si>
  <si>
    <t>REGULARIZAÇÃO de superfícies para impermeabilização </t>
  </si>
  <si>
    <t>10.1.8</t>
  </si>
  <si>
    <t>PROTEÇÃO MECÂNICA DE SUPERFÍCIE HORIZONTAL COM ARGAMASSA DE CIMENTO E AREIA, TRAÇO 1:3, E=2CM. AF_06/2018</t>
  </si>
  <si>
    <t>PROTEÇÃO MECÂNICA DE SUPERFÍCIE VERTICAL COM ARGAMASSA DE CIMENTO E AREIA, TRAÇO 1:3, E=2CM. AF_06/2018</t>
  </si>
  <si>
    <t>11</t>
  </si>
  <si>
    <t>TETOS E FORROS</t>
  </si>
  <si>
    <t>11.1</t>
  </si>
  <si>
    <t>REBAIXAMENTOS</t>
  </si>
  <si>
    <t>11.1.1</t>
  </si>
  <si>
    <t>11.1.2</t>
  </si>
  <si>
    <t>Forro removível modular Knauf 625x625x9,5mm, com película de PVC, apoiadas em perfis T invertido de aço galvanizado com pintura eletrostática na cor branca</t>
  </si>
  <si>
    <t>12</t>
  </si>
  <si>
    <t>REVESTIMENTO DE PAREDES</t>
  </si>
  <si>
    <t>12.1</t>
  </si>
  <si>
    <t>ACABAMENTOS</t>
  </si>
  <si>
    <t>12.1.1</t>
  </si>
  <si>
    <t>Cerâmica Biancogrês Originale Bianco 32x60 retificada, assentada com argamassa pré-fabricada de cimento colante, inclusive rejuntamento </t>
  </si>
  <si>
    <t>12.1.2</t>
  </si>
  <si>
    <t>Revestimento de parede em Granito Branco Siena, e=2cm, aplicado com argamassa industrializada AC-II, rejuntado</t>
  </si>
  <si>
    <t>12.2</t>
  </si>
  <si>
    <t>REVESTIMENTO EMPREGANDO ARGAMASSA DE CIMENTO, CAL E AREIA</t>
  </si>
  <si>
    <t>12.2.1</t>
  </si>
  <si>
    <t>EMBOÇO, PARA RECEBIMENTO DE CERÂMICA, EM ARGAMASSA TRAÇO 1:2:8, PREPARO MECÂNICO COM BETONEIRA 400L, APLICADO MANUALMENTE EM FACES INTERNAS DE PAREDES, PARA AMBIENTE COM ÁREA MENOR QUE 5M2, ESPESSURA DE 20MM, COM EXECUÇÃO DE TALISCAS. AF_06/2014</t>
  </si>
  <si>
    <t>12.2.2</t>
  </si>
  <si>
    <t>MASSA ÚNICA, PARA RECEBIMENTO DE PINTURA, EM ARGAMASSA TRAÇO 1:2:8, PREPARO MECÂNICO COM BETONEIRA 400L, APLICADA MANUALMENTE EM FACES INTERNAS DE PAREDES, ESPESSURA DE 20MM, COM EXECUÇÃO DE TALISCAS. AF_06/2014</t>
  </si>
  <si>
    <t>12.2.3</t>
  </si>
  <si>
    <t>CHAPISCO APLICADO EM ALVENARIAS E ESTRUTURAS DE CONCRETO INTERNAS, COM ROLO PARA TEXTURA ACRÍLICA.  ARGAMASSA TRAÇO 1:4 E EMULSÃO POLIMÉRICA (ADESIVO) COM PREPARO EM BETONEIRA 400L. AF_06/2014</t>
  </si>
  <si>
    <t>12.2.4</t>
  </si>
  <si>
    <t>CHAPISCO APLICADO EM ALVENARIA (COM PRESENÇA DE VÃOS) E ESTRUTURAS DE CONCRETO DE FACHADA, COM ROLO PARA TEXTURA ACRÍLICA.  ARGAMASSA TRAÇO 1:4 E EMULSÃO POLIMÉRICA (ADESIVO) COM PREPARO MANUAL. AF_06/2014</t>
  </si>
  <si>
    <t>12.2.5</t>
  </si>
  <si>
    <t>EMBOÇO OU MASSA ÚNICA EM ARGAMASSA TRAÇO 1:2:8, PREPARO MECÂNICO COM BETONEIRA 400 L, APLICADA MANUALMENTE EM PANOS DE FACHADA COM PRESENÇA DE VÃOS, ESPESSURA DE 25 MM. AF_06/2014</t>
  </si>
  <si>
    <t>13</t>
  </si>
  <si>
    <t>PISOS INTERNOS E EXTERNOS</t>
  </si>
  <si>
    <t>13.1</t>
  </si>
  <si>
    <t>LASTRO DE CONTRAPISO</t>
  </si>
  <si>
    <t>13.1.1</t>
  </si>
  <si>
    <t>CONTRAPISO EM ARGAMASSA TRAÇO 1:4 (CIMENTO E AREIA), PREPARO MECÂNICO COM BETONEIRA 400 L, APLICADO EM ÁREAS SECAS SOBRE LAJE, ADERIDO, ESPESSURA 3CM. AF_06/2014</t>
  </si>
  <si>
    <t>13.2</t>
  </si>
  <si>
    <t>13.2.1</t>
  </si>
  <si>
    <t>Porcelanato Biancogrês Urban Grigio 60x60, assentado com argamassa pré-fabricada de cimento colante, utilizando dupla colagem de argamassa, inclusive rejuntamento </t>
  </si>
  <si>
    <t>13.2.2</t>
  </si>
  <si>
    <t>Porcelanato Biancogrês Cemento Avorio 63x63, assentado com argamassa pré-fabricada de cimento colante, utilizando dupla colagem de argamassa, inclusive rejuntamento </t>
  </si>
  <si>
    <t>13.2.3</t>
  </si>
  <si>
    <t>PISO VINÍLICO TARKETT FADEMAC ECLIPSE PREMIUM EM MANTA COM 2,00MM DE LARGURA E 2MM DE ESPESSURA. COR 21020973 – SPIRIT</t>
  </si>
  <si>
    <t>PISO EM GRANILITE, MARMORITE OU GRANITINA ESPESSURA 8 MM, INCLUSO JUNTAS DE DILATACAO PLASTICAS</t>
  </si>
  <si>
    <t>13.3</t>
  </si>
  <si>
    <t>DEGRAUS, RODAPÉS, SOLEIRAS E PEITORIS</t>
  </si>
  <si>
    <t>13.3.1</t>
  </si>
  <si>
    <t>RODAPÉ VINÍLICO EM MANTA TARKETT ECLIPSE PREMIUM SPÍRIT COM 10CM DE ALTURA, NA COR 21020973, COMPLETO</t>
  </si>
  <si>
    <t>13.3.2</t>
  </si>
  <si>
    <t>RODAPÉ EM GRANITO, ALTURA 10 CM. AF_06/2018</t>
  </si>
  <si>
    <t>13.3.3</t>
  </si>
  <si>
    <t>PEITORIL EM MARMORE BRANCO, LARGURA DE 15CM, ASSENTADO COM ARGAMASSA TRACO 1:4 (CIMENTO E AREIA MEDIA), PREPARO MANUAL DA ARGAMASSA</t>
  </si>
  <si>
    <t>13.3.4</t>
  </si>
  <si>
    <t>SOLEIRA EM GRANITO, LARGURA 15 CM, ESPESSURA 2,0 CM. AF_06/2018</t>
  </si>
  <si>
    <t>14</t>
  </si>
  <si>
    <t>INSTALAÇÕES HIDRO-SANITÁRIAS</t>
  </si>
  <si>
    <t>14.1</t>
  </si>
  <si>
    <t>CAIXAS EMPREGANDO ARGAMASSA DE CIMENTO, CAL E AREIA</t>
  </si>
  <si>
    <t>14.1.1</t>
  </si>
  <si>
    <t>Caixas de inspeção de alv. blocos concreto 9x19x39cm, dim, 60x60cm e Hmáx = 1m, com tampa de conc. esp. 5cm, lastro de conc. esp. 10cm, revest intern. c/ chapisco e reboco impermeabilizado, incl. escavação, reaterro e enchimento</t>
  </si>
  <si>
    <t>14.1.2</t>
  </si>
  <si>
    <t>Caixa de areia de alvenaria de blocos de concreto 9x19x39cm, dim. 60x60cm e Hmáx=1m, c/ tampa em concreto esp. 5cm, lastro concreto esp. 10cm, revestida intern. c/ chapisco e reboco impermeabilizante, incl. escavação e reaterro</t>
  </si>
  <si>
    <t>14.1.3</t>
  </si>
  <si>
    <t>Caixa sifonada especial de alv. bloco conc.9x19x39cm, dim 60x60cm e Hmáx=1m, c/ tampa em concreto esp.5cm, lastro conc.esp.10cm, revest. intern. c/chap. e reb. impermeab. escav, reaterro e curva curta c/ visita e plug em pvc 100mm</t>
  </si>
  <si>
    <t>14.1.4</t>
  </si>
  <si>
    <t>Caixa de gordura de alv. bloco concreto 9x19x39cm, dim.60x60cm e Hmáx=1m, com tampa em concreto esp.5cm, lastro concreto esp.10cm, revestida intern. c/ chapisco e reboco impermeab, escavação, reaterro e parede interna em concreto</t>
  </si>
  <si>
    <t>14.2</t>
  </si>
  <si>
    <t>REDE DE ÁGUA FRIA - TUBOS E CONEXÕES SOLDÁVEIS DE PVC</t>
  </si>
  <si>
    <t>14.2.1</t>
  </si>
  <si>
    <t>TUBO, PVC, SOLDÁVEL, DN 25MM, INSTALADO EM RAMAL OU SUB-RAMAL DE ÁGUA - FORNECIMENTO E INSTALAÇÃO. AF_12/2014</t>
  </si>
  <si>
    <t>14.2.2</t>
  </si>
  <si>
    <t>TUBO, PVC, SOLDÁVEL, DN 32MM, INSTALADO EM RAMAL OU SUB-RAMAL DE ÁGUA - FORNECIMENTO E INSTALAÇÃO. AF_12/2014</t>
  </si>
  <si>
    <t>14.2.3</t>
  </si>
  <si>
    <t>TUBO, PVC, SOLDÁVEL, DN 40MM, INSTALADO EM PRUMADA DE ÁGUA - FORNECIMENTO E INSTALAÇÃO. AF_12/2014</t>
  </si>
  <si>
    <t>14.2.4</t>
  </si>
  <si>
    <t>TUBO, PVC, SOLDÁVEL, DN 50MM, INSTALADO EM PRUMADA DE ÁGUA - FORNECIMENTO E INSTALAÇÃO. AF_12/2014</t>
  </si>
  <si>
    <t>14.2.5</t>
  </si>
  <si>
    <t>JOELHO 90 GRAUS, PVC, SOLDÁVEL, DN 20MM, INSTALADO EM RAMAL OU SUB-RAMAL DE ÁGUA - FORNECIMENTO E INSTALAÇÃO. AF_12/2014</t>
  </si>
  <si>
    <t>14.2.6</t>
  </si>
  <si>
    <t>JOELHO 90 GRAUS, PVC, SOLDÁVEL, DN 25MM, INSTALADO EM RAMAL OU SUB-RAMAL DE ÁGUA - FORNECIMENTO E INSTALAÇÃO. AF_12/2014</t>
  </si>
  <si>
    <t>14.2.7</t>
  </si>
  <si>
    <t>JOELHO 90 GRAUS, PVC, SOLDÁVEL, DN 40MM, INSTALADO EM PRUMADA DE ÁGUA - FORNECIMENTO E INSTALAÇÃO. AF_12/2014</t>
  </si>
  <si>
    <t>14.2.8</t>
  </si>
  <si>
    <t>JOELHO 90 GRAUS COM BUCHA DE LATÃO, PVC, SOLDÁVEL, DN 20MM, X 1/2" INSTALADO EM RAMAL OU SUB-RAMAL DE ÁGUA - FORNECIMENTO E INSTALAÇÃO. AF_12/2014 </t>
  </si>
  <si>
    <t>14.2.9</t>
  </si>
  <si>
    <t>JOELHO 90 GRAUS COM BUCHA DE LATÃO, PVC, SOLDÁVEL, DN 25MM, X 1/2 INSTALADO EM RAMAL OU SUB-RAMAL DE ÁGUA - FORNECIMENTO E INSTALAÇÃO. AF_12/2014</t>
  </si>
  <si>
    <t>14.2.10</t>
  </si>
  <si>
    <t>ADAPTADOR CURTO COM BOLSA E ROSCA PARA REGISTRO, PVC, SOLDÁVEL, DN 25MM X 3/4, INSTALADO EM RAMAL OU SUB-RAMAL DE ÁGUA - FORNECIMENTO E INSTALAÇÃO. AF_12/2014</t>
  </si>
  <si>
    <t>14.2.11</t>
  </si>
  <si>
    <t>ADAPTADOR CURTO COM BOLSA E ROSCA PARA REGISTRO, PVC, SOLDÁVEL, DN 40MM X 1.1/4, INSTALADO EM PRUMADA DE ÁGUA - FORNECIMENTO E INSTALAÇÃO. AF_12/2014</t>
  </si>
  <si>
    <t>14.2.12</t>
  </si>
  <si>
    <t>LUVA, PVC, SOLDÁVEL, DN 25MM, INSTALADO EM RAMAL OU SUB-RAMAL DE ÁGUA - FORNECIMENTO E INSTALAÇÃO. AF_12/2014</t>
  </si>
  <si>
    <t>14.2.13</t>
  </si>
  <si>
    <t>TE, PVC, SOLDÁVEL, DN 25MM, INSTALADO EM RAMAL OU SUB-RAMAL DE ÁGUA - FORNECIMENTO E INSTALAÇÃO. AF_12/2014</t>
  </si>
  <si>
    <t>14.2.14</t>
  </si>
  <si>
    <t>TÊ COM BUCHA DE LATÃO NA BOLSA CENTRAL, PVC, SOLDÁVEL, DN 20MM X 1/2, INSTALADO EM RAMAL OU SUB-RAMAL DE ÁGUA - FORNECIMENTO E INSTALAÇÃO. AF_12/2014</t>
  </si>
  <si>
    <t>14.2.15</t>
  </si>
  <si>
    <t>TÊ COM BUCHA DE LATÃO NA BOLSA CENTRAL, PVC, SOLDÁVEL, DN 25MM X 1/2, INSTALADO EM RAMAL OU SUB-RAMAL DE ÁGUA - FORNECIMENTO E INSTALAÇÃO. AF_12/2014</t>
  </si>
  <si>
    <t>14.2.16</t>
  </si>
  <si>
    <t>TÊ DE REDUÇÃO, PVC, SOLDÁVEL, DN 32MM X 25MM, INSTALADO EM RAMAL OU SUB-RAMAL DE ÁGUA - FORNECIMENTO E INSTALAÇÃO. AF_12/2014</t>
  </si>
  <si>
    <t>14.2.17</t>
  </si>
  <si>
    <t>TE, PVC, SOLDÁVEL, DN 40MM, INSTALADO EM PRUMADA DE ÁGUA - FORNECIMENTO E INSTALAÇÃO. AF_12/2014</t>
  </si>
  <si>
    <t>14.2.18</t>
  </si>
  <si>
    <t>TÊ DE REDUÇÃO, PVC, SOLDÁVEL, DN 50MM X 40MM, INSTALADO EM PRUMADA DE ÁGUA - FORNECIMENTO E INSTALAÇÃO. AF_12/2014</t>
  </si>
  <si>
    <t>14.2.19</t>
  </si>
  <si>
    <t>TÊ DE REDUÇÃO, PVC, SOLDÁVEL, DN 50MM X 25MM, INSTALADO EM PRUMADA DE ÁGUA - FORNECIMENTO E INSTALAÇÃO. AF_12/2014</t>
  </si>
  <si>
    <t>14.2.20</t>
  </si>
  <si>
    <t>CURVA 90 GRAUS, PVC, SOLDÁVEL, DN 25MM, INSTALADO EM RAMAL OU SUB-RAMAL DE ÁGUA - FORNECIMENTO E INSTALAÇÃO. AF_12/2014</t>
  </si>
  <si>
    <t>14.2.21</t>
  </si>
  <si>
    <t>CURVA 90 GRAUS, PVC, SOLDÁVEL, DN 32MM, INSTALADO EM RAMAL OU SUB-RAMAL DE ÁGUA - FORNECIMENTO E INSTALAÇÃO. AF_12/2014</t>
  </si>
  <si>
    <t>14.2.22</t>
  </si>
  <si>
    <t>BUCHA DE REDUÇÃO LONGA, PVC, SOLDÁVEL, DN 40MM X 25MM, INSTALADO EM RAMAL OU SUB-RAMAL DE ÁGUA - FORNECIMENTO E INSTALAÇÃO. AF_03/2015</t>
  </si>
  <si>
    <t>14.2.23</t>
  </si>
  <si>
    <t>BUCHA DE REDUÇÃO CURTA, PVC, SOLDÁVEL, DN 32MM X 25MM, INSTALADO EM RAMAL OU SUB-RAMAL DE ÁGUA - FORNECIMENTO E INSTALAÇÃO. AF_03/2015 </t>
  </si>
  <si>
    <t>14.2.24</t>
  </si>
  <si>
    <t>BUCHA DE REDUÇÃO LONGA, PVC, SOLDÁVEL, DN 50MM X 32MM, INSTALADO EM RAMAL OU SUB-RAMAL DE ÁGUA - FORNECIMENTO E INSTALAÇÃO. AF_03/2015 </t>
  </si>
  <si>
    <t>14.3</t>
  </si>
  <si>
    <t>REDE DE ESGOTO - TUBOS E  CONEXÕES DE PVC</t>
  </si>
  <si>
    <t>14.3.1</t>
  </si>
  <si>
    <t>TUBO PVC, SERIE NORMAL, ESGOTO PREDIAL, DN 40 MM, FORNECIDO E INSTALADO EM RAMAL DE DESCARGA OU RAMAL DE ESGOTO SANITÁRIO. AF_12/2014</t>
  </si>
  <si>
    <t>14.3.2</t>
  </si>
  <si>
    <t>TUBO PVC, SERIE NORMAL, ESGOTO PREDIAL, DN 50 MM, FORNECIDO E INSTALADO EM RAMAL DE DESCARGA OU RAMAL DE ESGOTO SANITÁRIO. AF_12/2014</t>
  </si>
  <si>
    <t>14.3.3</t>
  </si>
  <si>
    <t>TUBO PVC, SERIE NORMAL, ESGOTO PREDIAL, DN 75 MM, FORNECIDO E INSTALADO EM RAMAL DE DESCARGA OU RAMAL DE ESGOTO SANITÁRIO. AF_12/2014</t>
  </si>
  <si>
    <t>14.3.4</t>
  </si>
  <si>
    <t>TUBO PVC, SERIE NORMAL, ESGOTO PREDIAL, DN 100 MM, FORNECIDO E INSTALADO EM RAMAL DE DESCARGA OU RAMAL DE ESGOTO SANITÁRIO. AF_12/2014</t>
  </si>
  <si>
    <t>14.3.5</t>
  </si>
  <si>
    <t>JOELHO 90 GRAUS, PVC, SERIE NORMAL, ESGOTO PREDIAL, DN 40 MM, JUNTA SOLDÁVEL, FORNECIDO E INSTALADO EM RAMAL DE DESCARGA OU RAMAL DE ESGOTO SANITÁRIO. AF_12/2014</t>
  </si>
  <si>
    <t>14.3.6</t>
  </si>
  <si>
    <t>JOELHO 45 GRAUS, PVC, SERIE NORMAL, ESGOTO PREDIAL, DN 40 MM, JUNTA SOLDÁVEL, FORNECIDO E INSTALADO EM RAMAL DE DESCARGA OU RAMAL DE ESGOTO SANITÁRIO. AF_12/2014</t>
  </si>
  <si>
    <t>14.3.7</t>
  </si>
  <si>
    <t>JOELHO 45 GRAUS, PVC, SERIE NORMAL, ESGOTO PREDIAL, DN 50 MM, JUNTA ELÁSTICA, FORNECIDO E INSTALADO EM RAMAL DE DESCARGA OU RAMAL DE ESGOTO SANITÁRIO. AF_12/2014</t>
  </si>
  <si>
    <t>14.3.8</t>
  </si>
  <si>
    <t>JOELHO 45 GRAUS, PVC, SERIE NORMAL, ESGOTO PREDIAL, DN 75 MM, JUNTA ELÁSTICA, FORNECIDO E INSTALADO EM RAMAL DE DESCARGA OU RAMAL DE ESGOTO SANITÁRIO. AF_12/2014</t>
  </si>
  <si>
    <t>14.3.9</t>
  </si>
  <si>
    <t>JOELHO 90 GRAUS, PVC, SERIE NORMAL, ESGOTO PREDIAL, DN 50 MM, JUNTA ELÁSTICA, FORNECIDO E INSTALADO EM RAMAL DE DESCARGA OU RAMAL DE ESGOTO SANITÁRIO. AF_12/2014</t>
  </si>
  <si>
    <t>14.3.10</t>
  </si>
  <si>
    <t>JOELHO 90 GRAUS, PVC, SERIE NORMAL, ESGOTO PREDIAL, DN 100 MM, JUNTA ELÁSTICA, FORNECIDO E INSTALADO EM RAMAL DE DESCARGA OU RAMAL DE ESGOTO SANITÁRIO. AF_12/2014</t>
  </si>
  <si>
    <t>14.3.11</t>
  </si>
  <si>
    <t>TE, PVC, SERIE NORMAL, ESGOTO PREDIAL, DN 50 X 50 MM, JUNTA ELÁSTICA, FORNECIDO E INSTALADO EM RAMAL DE DESCARGA OU RAMAL DE ESGOTO SANITÁRIO. AF_12/2014</t>
  </si>
  <si>
    <t>14.3.12</t>
  </si>
  <si>
    <t>JUNÇÃO SIMPLES, PVC, SERIE NORMAL, ESGOTO PREDIAL, DN 50 X 50 MM, JUNTA ELÁSTICA, FORNECIDO E INSTALADO EM RAMAL DE DESCARGA OU RAMAL DE ESGOTO SANITÁRIO. AF_12/2014</t>
  </si>
  <si>
    <t>14.3.13</t>
  </si>
  <si>
    <t>JUNÇÃO SIMPLES, PVC, SERIE NORMAL, ESGOTO PREDIAL, DN 100 X 100 MM, JUNTA ELÁSTICA, FORNECIDO E INSTALADO EM RAMAL DE DESCARGA OU RAMAL DE ESGOTO SANITÁRIO. AF_12/2014</t>
  </si>
  <si>
    <t>14.3.14</t>
  </si>
  <si>
    <t>CURVA CURTA 90 GRAUS, PVC, SERIE NORMAL, ESGOTO PREDIAL, DN 100 MM, JUNTA ELÁSTICA, FORNECIDO E INSTALADO EM RAMAL DE DESCARGA OU RAMAL DE ESGOTO SANITÁRIO. AF_12/2014</t>
  </si>
  <si>
    <t>14.3.15</t>
  </si>
  <si>
    <t>BUCHA DE REDUÇÃO LONGA, PVC, SERIE R, ÁGUA PLUVIAL, DN 50 X 40 MM, JUNTA ELÁSTICA, FORNECIDO E INSTALADO EM RAMAL DE ENCAMINHAMENTO. AF_12/2014</t>
  </si>
  <si>
    <t>14.3.16</t>
  </si>
  <si>
    <t>JUNÇÃO SIMPLES, PVC, SERIE NORMAL, ESGOTO PREDIAL, DN 75 X 50 MM, JUNTA ELÁSTICA, FORNECIDO E INSTALADO EM RAMAL DE DESCARGA OU RAMAL DE ESGOTO SANITÁRIO. AF_12/2014</t>
  </si>
  <si>
    <t>14.3.17</t>
  </si>
  <si>
    <t>JUNÇÃO SIMPLES, PVC, SERIE NORMAL, ESGOTO PREDIAL, DN 100 X 50 MM, JUNTA ELÁSTICA, FORNECIDO E INSTALADO EM RAMAL DE DESCARGA OU RAMAL DE ESGOTO SANITÁRIO. AF_12/2014</t>
  </si>
  <si>
    <t>14.4</t>
  </si>
  <si>
    <t>REDE DE ÁGUAS PLUVIAIS - TUBOS E  CONEXÕES DE PVC</t>
  </si>
  <si>
    <t>14.4.1</t>
  </si>
  <si>
    <t>TUBO PVC, SÉRIE R, ÁGUA PLUVIAL, DN 100 MM, FORNECIDO E INSTALADO EM RAMAL DE ENCAMINHAMENTO. AF_12/2014</t>
  </si>
  <si>
    <t>14.4.2</t>
  </si>
  <si>
    <t>TUBO PVC, SÉRIE R, ÁGUA PLUVIAL, DN 150 MM, FORNECIDO E INSTALADO EM CONDUTORES VERTICAIS DE ÁGUAS PLUVIAIS. AF_12/2014</t>
  </si>
  <si>
    <t>14.4.3</t>
  </si>
  <si>
    <t>JOELHO 90 GRAUS, PVC, SERIE R, ÁGUA PLUVIAL, DN 150 MM, JUNTA ELÁSTICA, FORNECIDO E INSTALADO EM CONDUTORES VERTICAIS DE ÁGUAS PLUVIAIS. AF_12/2014</t>
  </si>
  <si>
    <t>14.4.4</t>
  </si>
  <si>
    <t>JOELHO 45 GRAUS PARA PÉ DE COLUNA, PVC, SERIE R, ÁGUA PLUVIAL, DN 100 MM, JUNTA ELÁSTICA, FORNECIDO E INSTALADO EM CONDUTORES VERTICAIS DE ÁGUAS PLUVIAIS. AF_12/2014</t>
  </si>
  <si>
    <t>14.4.5</t>
  </si>
  <si>
    <t>JOELHO 45 GRAUS, PVC, SERIE R, ÁGUA PLUVIAL, DN 150 MM, JUNTA ELÁSTICA, FORNECIDO E INSTALADO EM CONDUTORES VERTICAIS DE ÁGUAS PLUVIAIS. AF_12/2014</t>
  </si>
  <si>
    <t>14.5</t>
  </si>
  <si>
    <t>REDE DE ÁGUA QUENTE - TUBOS E CONEXÕES DE CPVC</t>
  </si>
  <si>
    <t>14.5.1</t>
  </si>
  <si>
    <t>TUBO, CPVC, SOLDÁVEL, DN 15MM, INSTALADO EM RAMAL OU SUB-RAMAL DE ÁGUA - FORNECIMENTO E INSTALAÇÃO. AF_12/2014</t>
  </si>
  <si>
    <t>14.5.2</t>
  </si>
  <si>
    <t>TUBO, CPVC, SOLDÁVEL, DN 22MM, INSTALADO EM RAMAL OU SUB-RAMAL DE ÁGUA - FORNECIMENTO E INSTALAÇÃO. AF_12/2014</t>
  </si>
  <si>
    <t>14.5.3</t>
  </si>
  <si>
    <t>TUBO, CPVC, SOLDÁVEL, DN 28MM, INSTALADO EM RAMAL OU SUB-RAMAL DE ÁGUA - FORNECIMENTO E INSTALAÇÃO. AF_12/2014</t>
  </si>
  <si>
    <t>14.5.4</t>
  </si>
  <si>
    <t>TUBO, CPVC, SOLDÁVEL, DN 42MM, (DRENO ESGOTO AQ), FORNECIMENTO E INSTALAÇÃO. AF_12/2014</t>
  </si>
  <si>
    <t>14.5.5</t>
  </si>
  <si>
    <t>JOELHO 90 GRAUS, CPVC, SOLDÁVEL, DN 15MM, INSTALADO EM RAMAL OU SUB-RAMAL DE ÁGUA - FORNECIMENTO E INSTALAÇÃO. AF_12/2014</t>
  </si>
  <si>
    <t>14.5.6</t>
  </si>
  <si>
    <t>JOELHO 90 GRAUS, CPVC, SOLDÁVEL, DN 22MM, INSTALADO EM RAMAL OU SUB-RAMAL DE ÁGUA - FORNECIMENTO E INSTALAÇÃO. AF_12/2014</t>
  </si>
  <si>
    <t>14.5.7</t>
  </si>
  <si>
    <t>JOELHO 90 GRAUS, CPVC, SOLDÁVEL, DN 42MM, (DRENO ESGOTO AQ), FORNECIMENTO E INSTALAÇÃO. AF_12/2014</t>
  </si>
  <si>
    <t>14.5.8</t>
  </si>
  <si>
    <t>JOELHO DE TRANSIÇÃO, 90 GRAUS, CPVC, SOLDÁVEL, DN 15MM X 1/2", INSTALADO EM RAMAL OU SUB-RAMAL DE ÁGUA - FORNECIMENTO E INSTALAÇÃO. AF_12/2014 </t>
  </si>
  <si>
    <t>14.5.9</t>
  </si>
  <si>
    <t>JOELHO DE TRANSIÇÃO, 90 GRAUS, CPVC, SOLDÁVEL, DN 22MM X 1/2", INSTALADO EM RAMAL OU SUB-RAMAL DE ÁGUA - FORNECIMENTO E INSTALAÇÃO. AF_12/2014 </t>
  </si>
  <si>
    <t>14.5.10</t>
  </si>
  <si>
    <t>CONECTOR, CPVC, SOLDÁVEL, DN 15MM X 1/2, INSTALADO EM RAMAL OU SUB-RAMAL DE ÁGUA  FORNECIMENTO E INSTALAÇÃO. AF_12/2014</t>
  </si>
  <si>
    <t>14.5.11</t>
  </si>
  <si>
    <t>CONECTOR, CPVC, SOLDÁVEL, DN 22MM X 1/2, INSTALADO EM RAMAL OU SUB-RAMAL DE ÁGUA  FORNECIMENTO E INSTALAÇÃO. AF_12/2014</t>
  </si>
  <si>
    <t>14.5.12</t>
  </si>
  <si>
    <t>CONECTOR, CPVC, SOLDÁVEL, DN22MM X 3/4", INSTALADO EM RAMAL OU SUB-RAMAL DE ÁGUA - FORNECIMENTO E INSTALAÇÃO. AF_12/2014</t>
  </si>
  <si>
    <t>14.5.13</t>
  </si>
  <si>
    <t>LUVA, CPVC, SOLDÁVEL, DN 22MM, INSTALADO EM RAMAL OU SUB-RAMAL DE ÁGUA  FORNECIMENTO E INSTALAÇÃO. AF_12/2014</t>
  </si>
  <si>
    <t>14.5.14</t>
  </si>
  <si>
    <t>LUVA DE TRANSIÇÃO, CPVC, SOLDÁVEL, DN22MM X 25MM, INSTALADO EM RAMAL OU SUB-RAMAL DE ÁGUA - FORNECIMENTO E INSTALAÇÃO. AF_12/2014</t>
  </si>
  <si>
    <t>14.5.15</t>
  </si>
  <si>
    <t>CURVA DE TRANSPOSIÇÃO, CPVC, SOLDÁVEL, DN22MM, INSTALADO EM RAMAL OU SUB-RAMAL DE ÁGUA  FORNECIMENTO E INSTALAÇÃO. AF_12/2014</t>
  </si>
  <si>
    <t>14.5.16</t>
  </si>
  <si>
    <t>BUCHA DE REDUÇÃO, CPVC, SOLDÁVEL, DN28MM X 22MM, INSTALADO EM RAMAL OU SUB-RAMAL DE ÁGUA  FORNECIMENTO E INSTALAÇÃO. AF_12/2014</t>
  </si>
  <si>
    <t>14.5.17</t>
  </si>
  <si>
    <t>TE, CPVC, SOLDÁVEL, DN 22MM, INSTALADO EM RAMAL OU SUB-RAMAL DE ÁGUA - FORNECIMENTO E INSTALAÇÃO. AF_12/2014</t>
  </si>
  <si>
    <t>14.5.18</t>
  </si>
  <si>
    <t>TÊ, CPVC, SOLDÁVEL, DN28MM, INSTALADO EM RAMAL OU SUB-RAMAL DE ÁGUA   FORNECIMENTO E INSTALAÇÃO. AF_12/2014</t>
  </si>
  <si>
    <t>14.5.19</t>
  </si>
  <si>
    <t>TE DE TRANSIÇÃO, CPVC, SOLDÁVEL, DN 22MM X 1/2, INSTALADO EM RAMAL OU SUB-RAMAL DE ÁGUA  FORNECIMENTO E INSTALAÇÃO. AF_12/2014</t>
  </si>
  <si>
    <t>14.6</t>
  </si>
  <si>
    <t>DRENOS DOS CONDICIONADORES DE AR - TUBOS E  CONEXÕES DE PVC</t>
  </si>
  <si>
    <t>14.6.1</t>
  </si>
  <si>
    <t>14.6.2</t>
  </si>
  <si>
    <t>14.6.3</t>
  </si>
  <si>
    <t>TUBO PVC, SÉRIE R, ÁGUA PLUVIAL, DN 40 MM, FORNECIDO E INSTALADO EM RAMAL DE ENCAMINHAMENTO. AF_12/2014</t>
  </si>
  <si>
    <t>14.6.4</t>
  </si>
  <si>
    <t>TUBO PVC, SÉRIE R, ÁGUA PLUVIAL, DN 50 MM, FORNECIDO E INSTALADO EM RAMAL DE ENCAMINHAMENTO. AF_12/2014</t>
  </si>
  <si>
    <t>14.6.5</t>
  </si>
  <si>
    <t>JOELHO 90 GRAUS, PVC, SERIE R, ÁGUA PLUVIAL, DN 40 MM, JUNTA SOLDÁVEL, FORNECIDO E INSTALADO EM RAMAL DE ENCAMINHAMENTO. AF_12/2014</t>
  </si>
  <si>
    <t>14.6.6</t>
  </si>
  <si>
    <t>JOELHO 45 GRAUS, PVC, SERIE R, ÁGUA PLUVIAL, DN 40 MM, JUNTA SOLDÁVEL, FORNECIDO E INSTALADO EM RAMAL DE ENCAMINHAMENTO. AF_12/2014</t>
  </si>
  <si>
    <t>14.6.7</t>
  </si>
  <si>
    <t>TE, PVC, SERIE NORMAL, ESGOTO PREDIAL, DN 40 X 40 MM, JUNTA SOLDÁVEL, FORNECIDO E INSTALADO EM RAMAL DE DESCARGA OU RAMAL DE ESGOTO SANITÁRIO. AF_12/2014</t>
  </si>
  <si>
    <t>CAIXA DE PASSAGEM 30X30X40 COM TAMPA E DRENO BRITA</t>
  </si>
  <si>
    <t>14.7</t>
  </si>
  <si>
    <t>CAIXAS DE PVC / EQUIPAMENTOS</t>
  </si>
  <si>
    <t>14.7.1</t>
  </si>
  <si>
    <t>Ralo de cobertura semi-esferico de ferro fundido, tipo abacaxi, com 4". Fornecimento e instalacao.</t>
  </si>
  <si>
    <t>14.7.2</t>
  </si>
  <si>
    <t>Caixa sifonada em PVC, diâm. 150mm, com grelha e porta grelha quadrados, em aço inox</t>
  </si>
  <si>
    <t>15</t>
  </si>
  <si>
    <t>INSTALAÇÕES ELÉTRICAS</t>
  </si>
  <si>
    <t>15.1</t>
  </si>
  <si>
    <t>CAIXAS DE PASSAGEM E DE LIGAÇÃO</t>
  </si>
  <si>
    <t>15.1.1</t>
  </si>
  <si>
    <t>CAIXA OCTOGONAL 3" X 3", PVC, INSTALADA EM LAJE - FORNECIMENTO E INSTALAÇÃO. AF_12/2015</t>
  </si>
  <si>
    <t>15.1.2</t>
  </si>
  <si>
    <t>CAIXA RETANGULAR 4" X 2" BAIXA (0,30 M DO PISO), PVC, INSTALADA EM PAREDE - FORNECIMENTO E INSTALAÇÃO. AF_12/2015</t>
  </si>
  <si>
    <t>15.2</t>
  </si>
  <si>
    <t>INSTALAÇÕES APARENTES</t>
  </si>
  <si>
    <t>15.2.1</t>
  </si>
  <si>
    <t>Eletrocalha perfurada em chapa de aço galvanizado nº16, 200x100mm, sem tampa</t>
  </si>
  <si>
    <t>15.2.2</t>
  </si>
  <si>
    <t>Eletrocalha perfurada em chapa de aço galvanizado nº16, 300x100mm, sem tampa</t>
  </si>
  <si>
    <t>15.2.3</t>
  </si>
  <si>
    <t>Tampa de encaixe para eletrocalha em chapa de aço galvanizada 18, dim. 200mm</t>
  </si>
  <si>
    <t>15.2.4</t>
  </si>
  <si>
    <t>Tampa de encaixe para eletrocalha em chapa de aço galvanizada 18, dim. 300mm</t>
  </si>
  <si>
    <t>15.2.5</t>
  </si>
  <si>
    <t>Junção simples para eletrocalha metálica 200x100mm, galvanizada, ref. Mega MG 2760 ou equivalente</t>
  </si>
  <si>
    <t>15.2.6</t>
  </si>
  <si>
    <t>Junção simples para eletrocalha metálica 300x100mm, galvanizada, ref. Mega MG 2760 ou equivalente</t>
  </si>
  <si>
    <t>15.2.7</t>
  </si>
  <si>
    <t>TÊ horizontal 90º para eletrocalha metálica 200x100mm, galvanizada, ref. MEGA MG 2570 ou equivalente</t>
  </si>
  <si>
    <t>15.2.8</t>
  </si>
  <si>
    <t>TÊ horizontal 90º para eletrocalha metálica 300x100mm, galvanizada, ref. MEGA MG 2570 ou equivalente</t>
  </si>
  <si>
    <t>15.2.10</t>
  </si>
  <si>
    <t>Suporte de fixação de eletrocalha de 200x100mm, no teto, através de gancho vertical (1 und), porca sextavada e arruela 1/4" (4 und), vergalhão rosca total 1/4" (h=60cm), cantoneira ZZ (1 und) e parafuso e bucha S8 (2 und)</t>
  </si>
  <si>
    <t>Suporte de fixação de eletrocalha de 300x100mm, no teto, através de suporte angular (1 und), porca sextavada e arruela 1/4' (4 und) , vergalhão com rosca total 1/4" (h=60cm), cantoneira ZZ (2 und) e parafuso e bucha S8 (2 und)</t>
  </si>
  <si>
    <t>15.3</t>
  </si>
  <si>
    <t>ELETRODUTOS E CONEXÕES</t>
  </si>
  <si>
    <t>15.3.1</t>
  </si>
  <si>
    <t>ELETRODUTO FLEXÍVEL CORRUGADO, PVC, DN 32 MM (1"), PARA CIRCUITOS TERMINAIS, INSTALADO EM PAREDE - FORNECIMENTO E INSTALAÇÃO. AF_12/2015</t>
  </si>
  <si>
    <t>15.4</t>
  </si>
  <si>
    <t>FIOS E CABOS</t>
  </si>
  <si>
    <t>15.4.1</t>
  </si>
  <si>
    <t>CABO DE COBRE FLEXÍVEL ISOLADO, 2,5 MM², ANTI-CHAMA 0,6/1,0 KV, PARA CIRCUITOS TERMINAIS - FORNECIMENTO E INSTALAÇÃO. AF_12/2015</t>
  </si>
  <si>
    <t>15.4.2</t>
  </si>
  <si>
    <t>CABO DE COBRE FLEXÍVEL ISOLADO, 4 MM², ANTI-CHAMA 0,6/1,0 KV, PARA CIRCUITOS TERMINAIS - FORNECIMENTO E INSTALAÇÃO. AF_12/2015</t>
  </si>
  <si>
    <t>15.4.3</t>
  </si>
  <si>
    <t>CABO DE COBRE FLEXÍVEL ISOLADO, 6 MM², ANTI-CHAMA 0,6/1,0 KV, PARA CIRCUITOS TERMINAIS - FORNECIMENTO E INSTALAÇÃO. AF_12/2015</t>
  </si>
  <si>
    <t>15.4.4</t>
  </si>
  <si>
    <t>CABO DE COBRE FLEXÍVEL ISOLADO, 10 MM², ANTI-CHAMA 0,6/1,0 KV, PARA CIRCUITOS TERMINAIS - FORNECIMENTO E INSTALAÇÃO. AF_12/2015</t>
  </si>
  <si>
    <t>15.4.5</t>
  </si>
  <si>
    <t>CABO DE COBRE FLEXÍVEL ISOLADO, 25 MM², ANTI-CHAMA 0,6/1,0 KV, PARA DISTRIBUIÇÃO - FORNECIMENTO E INSTALAÇÃO. AF_12/2015</t>
  </si>
  <si>
    <t>15.4.6</t>
  </si>
  <si>
    <t>CABO DE COBRE FLEXÍVEL ISOLADO, 50 MM², ANTI-CHAMA 0,6/1,0 KV, PARA DISTRIBUIÇÃO - FORNECIMENTO E INSTALAÇÃO. AF_12/2015</t>
  </si>
  <si>
    <t>15.4.7</t>
  </si>
  <si>
    <t>CABO DE COBRE FLEXÍVEL ISOLADO, 70 MM², ANTI-CHAMA 0,6/1,0 KV, PARA DISTRIBUIÇÃO - FORNECIMENTO E INSTALAÇÃO. AF_12/2015</t>
  </si>
  <si>
    <t>15.4.8</t>
  </si>
  <si>
    <t>Cabo paralelo PP de cobre, com isolamento para 750V, seção 3x2,5mm2</t>
  </si>
  <si>
    <t>15.5</t>
  </si>
  <si>
    <t>15.5.1</t>
  </si>
  <si>
    <t>15.5.2</t>
  </si>
  <si>
    <t>15.5.3</t>
  </si>
  <si>
    <t>15.5.4</t>
  </si>
  <si>
    <t>15.5.5</t>
  </si>
  <si>
    <t>15.5.6</t>
  </si>
  <si>
    <t>15.5.7</t>
  </si>
  <si>
    <t>15.5.8</t>
  </si>
  <si>
    <t>15.5.9</t>
  </si>
  <si>
    <t>15.5.10</t>
  </si>
  <si>
    <t>16</t>
  </si>
  <si>
    <t>OUTRAS INSTALAÇÕES</t>
  </si>
  <si>
    <t>16.1</t>
  </si>
  <si>
    <t>INSTALAÇÃO DE GÁS</t>
  </si>
  <si>
    <t>16.1.1</t>
  </si>
  <si>
    <t>Instalação da rede de gases medicinais (oxigênio, Vácuo e Ar comprimido), incluindo tubulação de Cobre Classe A, conexões, válvula esfera tripartida, solda prata sem cádmio, posto de consumo, painéis de alarme e réguas</t>
  </si>
  <si>
    <t>16.2</t>
  </si>
  <si>
    <t>INSTALAÇÃO DE AR CONDICIONADO/VENTILAÇÃO</t>
  </si>
  <si>
    <t>16.2.1</t>
  </si>
  <si>
    <t>Fornecimento e Montagem do sistema de climatização e exaustão mecânica, incluindo dutos de insuflamento, dutos de retorno, dutos de ar externo, ventiladores e exaustores, difusores e grelhas</t>
  </si>
  <si>
    <t>16.3</t>
  </si>
  <si>
    <t>INSTALAÇÃO DE INCÊNDIO</t>
  </si>
  <si>
    <t>16.3.1</t>
  </si>
  <si>
    <t>EXTINTOR DE CO2 6KG - FORNECIMENTO E INSTALACAO</t>
  </si>
  <si>
    <t>16.3.2</t>
  </si>
  <si>
    <t>EXTINTOR INCENDIO AGUA-PRESSURIZADA 10L INCL SUPORTE PAREDE CARGA     COMPLETA FORNECIMENTO E COLOCACAO</t>
  </si>
  <si>
    <t>16.3.3</t>
  </si>
  <si>
    <t>Ponto para iluminação de emergência completo, inclusive bloco autônomo de iluminação 2x9W com tomada universal</t>
  </si>
  <si>
    <t>16.3.4</t>
  </si>
  <si>
    <t>Fornecimento e instalação de Detector de fumaça óptico endereçavel Bivolt 12/24V para parede ou teto</t>
  </si>
  <si>
    <t>16.3.5</t>
  </si>
  <si>
    <t>PLACA DE SINALIZACAO DE SEGURANCA CONTRA INCENDIO, FOTOLUMINESCENTE, QUADRADA, *20 X 20* CM, EM PVC *2* MM ANTI-CHAMAS (SIMBOLOS, CORES E PICTOGRAMAS CONFORME NBR 13434)</t>
  </si>
  <si>
    <t>16.3.6</t>
  </si>
  <si>
    <t>PLACA DE SINALIZACAO DE SEGURANCA CONTRA INCENDIO, FOTOLUMINESCENTE, RETANGULAR, *20 X 40* CM, EM PVC *2* MM ANTI-CHAMAS (SIMBOLOS, CORES E PICTOGRAMAS CONFORME NBR 13434)</t>
  </si>
  <si>
    <t>16.4</t>
  </si>
  <si>
    <t>INSTALAÇÃO DE REDE LÓGICA</t>
  </si>
  <si>
    <t>16.4.1</t>
  </si>
  <si>
    <t>TOMADA DE REDE RJ45 - FORNECIMENTO E INSTALAÇÃO. AF_03/2018</t>
  </si>
  <si>
    <t>16.4.2</t>
  </si>
  <si>
    <t>Cabo par trançado CAT 5E</t>
  </si>
  <si>
    <t>17</t>
  </si>
  <si>
    <t>APARELHOS HIDRO-SANITÁRIOS</t>
  </si>
  <si>
    <t>17.1</t>
  </si>
  <si>
    <t>17.1.1</t>
  </si>
  <si>
    <t>Lavatório de louça branca com coluna suspensa, linha Vogue Plus Confort para portadores de necessidades especiais, marca de referencia DECA, Celite ou Ideal Standart, inclusive valvula, sifão e engates, exclusive torneira</t>
  </si>
  <si>
    <t>17.1.2</t>
  </si>
  <si>
    <t>VASO SANITÁRIO SIFONADO COM CAIXA ACOPLADA LOUÇA BRANCA - PADRÃO MÉDIO, INCLUSO ENGATE FLEXÍVEL EM METAL CROMADO, 1/2 X 40CM - FORNECIMENTO E INSTALAÇÃO. AF_12/2013</t>
  </si>
  <si>
    <t>17.1.3</t>
  </si>
  <si>
    <t>TANQUE DE LOUÇA BRANCA COM COLUNA, 30L OU EQUIVALENTE - FORNECIMENTO E INSTALAÇÃO. AF_12/2013</t>
  </si>
  <si>
    <t>17.2</t>
  </si>
  <si>
    <t>BANCADAS</t>
  </si>
  <si>
    <t>17.2.1</t>
  </si>
  <si>
    <t>Bancada de granito com espessura de 2 cm</t>
  </si>
  <si>
    <t>17.3</t>
  </si>
  <si>
    <t>TORNEIRAS, REGISTROS, VÁLVULAS E METAIS</t>
  </si>
  <si>
    <t>17.3.1</t>
  </si>
  <si>
    <t>Torneira pressão cromada diâm. 1/2" para lavatório, marcas de referência Fabrimar, Deca ou Docol</t>
  </si>
  <si>
    <t>17.3.2</t>
  </si>
  <si>
    <t>Torneira para tanque, marcas de referência Fabrimar, Deca ou Docol.</t>
  </si>
  <si>
    <t>17.3.3</t>
  </si>
  <si>
    <t>TORNEIRA CROMADA TUBO MÓVEL DE ALAVANCA, DE MESA, 1/2" OU 3/4", PARA PIA DE COZINHA, PADRÃO ALTO - FORNECIMENTO E INSTALAÇÃO. AF_12/2013</t>
  </si>
  <si>
    <t>17.3.4</t>
  </si>
  <si>
    <t>Válvula de descarga com canopla cromada de 32mm (11/4"), marcas de referência Fabrimar, Deca ou Docol</t>
  </si>
  <si>
    <t>17.3.5</t>
  </si>
  <si>
    <t>MISTURADOR MONOCOMANDO PARA CHUVEIRO, BASE BRUTA E ACABAMENTO CROMADO, FORNECIDO E INSTALADO EM RAMAL DE ÁGUA. AF_12/2014</t>
  </si>
  <si>
    <t>17.3.6</t>
  </si>
  <si>
    <t>REGISTRO DE GAVETA BRUTO, LATÃO, ROSCÁVEL, 3/4", COM ACABAMENTO E CANOPLA CROMADOS. FORNECIDO E INSTALADO EM RAMAL DE ÁGUA. AF_12/2014</t>
  </si>
  <si>
    <t>17.4</t>
  </si>
  <si>
    <t>OUTROS APARELHOS</t>
  </si>
  <si>
    <t>17.4.1</t>
  </si>
  <si>
    <t>17.4.2</t>
  </si>
  <si>
    <t>CUBA DE EMBUTIR DE AÇO INOXIDÁVEL MÉDIA, INCLUSO VÁLVULA TIPO AMERICANA EM METAL CROMADO E SIFÃO FLEXÍVEL EM PVC - FORNECIMENTO E INSTALAÇÃO. AF_12/2013</t>
  </si>
  <si>
    <t>17.4.3</t>
  </si>
  <si>
    <t>Chuveiro com desviador flexivel e ducha manual, mod. 1975C ref. Deca ou equivalente</t>
  </si>
  <si>
    <t>17.4.4</t>
  </si>
  <si>
    <t>Lavatório de aço inox, liga AISI 304, N° 18, marcas de referência Fisher, Metalpress ou Mekal, inclusive apoio de concreto, argamassa de apoio e assentamento, válvula e sifão cromados, exclusive torneira, conf. projeto</t>
  </si>
  <si>
    <t>17.4.5</t>
  </si>
  <si>
    <t>Dispenser de plástico ABS branco para papel higiênico, com bobina, fixado com parafusos e buchas</t>
  </si>
  <si>
    <t>17.4.6</t>
  </si>
  <si>
    <t xml:space="preserve">Dispenser de plástico ABS branco para papel toalha, fixado com parafusos e buchas </t>
  </si>
  <si>
    <t>17.4.7</t>
  </si>
  <si>
    <t>SABONETEIRA PLASTICA TIPO DISPENSER PARA SABONETE LIQUIDO COM RESERVATORIO 800 A 1500 ML, INCLUSO FIXAÇÃO. AF_10/2016</t>
  </si>
  <si>
    <t>18</t>
  </si>
  <si>
    <t>APARELHOS ELÉTRICOS</t>
  </si>
  <si>
    <t>18.1</t>
  </si>
  <si>
    <t>LUMINÁRIAS</t>
  </si>
  <si>
    <t>18.1.1</t>
  </si>
  <si>
    <t>18.2</t>
  </si>
  <si>
    <t>INTERRUPTORES E TOMADAS</t>
  </si>
  <si>
    <t>18.2.1</t>
  </si>
  <si>
    <t>INTERRUPTOR BIPOLAR (1 MÓDULO), 10A/250V, INCLUINDO SUPORTE E PLACA - FORNECIMENTO E INSTALAÇÃO. AF_09/2017</t>
  </si>
  <si>
    <t>18.2.2</t>
  </si>
  <si>
    <t>TOMADA BAIXA DE EMBUTIR (1 MÓDULO), 2P+T 10 A, INCLUINDO SUPORTE E PLACA - FORNECIMENTO E INSTALAÇÃO. AF_12/2015</t>
  </si>
  <si>
    <t>18.2.3</t>
  </si>
  <si>
    <t>TOMADA BAIXA DE EMBUTIR (2 MÓDULOS), 2P+T 10 A, INCLUINDO SUPORTE E PLACA - FORNECIMENTO E INSTALAÇÃO. AF_12/2015</t>
  </si>
  <si>
    <t>19</t>
  </si>
  <si>
    <t>19.1</t>
  </si>
  <si>
    <t>SOBRE PAREDES E FORROS</t>
  </si>
  <si>
    <t>19.1.1</t>
  </si>
  <si>
    <t>APLICAÇÃO DE FUNDO SELADOR ACRÍLICO EM TETO, UMA DEMÃO. AF_06/2014</t>
  </si>
  <si>
    <t>19.1.2</t>
  </si>
  <si>
    <t>APLICAÇÃO DE FUNDO SELADOR ACRÍLICO EM PAREDES, UMA DEMÃO. AF_06/2014</t>
  </si>
  <si>
    <t>19.1.3</t>
  </si>
  <si>
    <t>APLICAÇÃO MANUAL DE PINTURA COM TINTA LÁTEX ACRÍLICA EM TETO, DUAS DEMÃOS. AF_06/2014</t>
  </si>
  <si>
    <t>19.1.4</t>
  </si>
  <si>
    <t>APLICAÇÃO MANUAL DE PINTURA COM TINTA LÁTEX ACRÍLICA EM PAREDES, DUAS DEMÃOS. AF_06/2014</t>
  </si>
  <si>
    <t>19.1.5</t>
  </si>
  <si>
    <t>Pintura com tinta esmalte sintético, marcas de referência Suvinil, Coral e Metalatex, inclusive selador acrílico, em paredes, a duas demãos</t>
  </si>
  <si>
    <t>19.1.6</t>
  </si>
  <si>
    <t>Emassamento de paredes e forros, com duas demãos de massa acrílica, marcas de referência Suvinil, Coral ou Metalatex</t>
  </si>
  <si>
    <t>19.1.7</t>
  </si>
  <si>
    <t>APLICAÇÃO MANUAL DE FUNDO SELADOR ACRÍLICO EM PAREDES EXTERNAS DE CASAS. AF_06/2014</t>
  </si>
  <si>
    <t>19.1.8</t>
  </si>
  <si>
    <t>APLICAÇÃO MANUAL DE PINTURA COM TINTA TEXTURIZADA ACRÍLICA EM PAREDES EXTERNAS DE CASAS, DUAS CORES. AF_06/2014</t>
  </si>
  <si>
    <t>19.2</t>
  </si>
  <si>
    <t>SOBRE ESQUADRIAS</t>
  </si>
  <si>
    <t>19.2.1</t>
  </si>
  <si>
    <t>PINTURA ESMALTE ACETINADO PARA MADEIRA, DUAS DEMAOS, SOBRE FUNDO NIVELADOR BRANCO</t>
  </si>
  <si>
    <t>20</t>
  </si>
  <si>
    <t>SERVIÇOS COMPLEMENTARES EXTERNOS</t>
  </si>
  <si>
    <t>20.1</t>
  </si>
  <si>
    <t>TRATAMENTO, CONSERVAÇÃO E LIMPEZA</t>
  </si>
  <si>
    <t>20.1.1</t>
  </si>
  <si>
    <t>Limpeza geral da obra (edificação)</t>
  </si>
  <si>
    <t>20.2</t>
  </si>
  <si>
    <t>DIVERSOS EXTERNOS</t>
  </si>
  <si>
    <t>20.2.1</t>
  </si>
  <si>
    <t>Placa para inauguração de obra em alumínio polido e=4mm, dimensões 40 x 50 cm, gravação em baixo relevo, inclusive pintura e fixação</t>
  </si>
  <si>
    <t>21</t>
  </si>
  <si>
    <t>SERVIÇOS GERAIS</t>
  </si>
  <si>
    <t>21.1</t>
  </si>
  <si>
    <t>ADMINISTRAÇÃO LOCAL</t>
  </si>
  <si>
    <t>21.1.1</t>
  </si>
  <si>
    <t>Data: Ago/19</t>
  </si>
  <si>
    <t>OBSERVAÇÕES</t>
  </si>
  <si>
    <t>PLANILHA DE QUANTIDADES</t>
  </si>
  <si>
    <t>CONF. INFORMADO NA PLANILHA ALV. DEMOLIR</t>
  </si>
  <si>
    <t>CONF. INFORMADO NA PLANILHA DEMOL. ESTRUTURA</t>
  </si>
  <si>
    <t>FOI CONSIDERADA A UTILIZAÇÃO DE 364,90 M², DURANTE 2 MESES DE OBRA</t>
  </si>
  <si>
    <t>VOLUME P/ FUNDAÇÕES/PILARES/VIGAS:</t>
  </si>
  <si>
    <t>VOLUME P/ LAJES:</t>
  </si>
  <si>
    <t>VOLUME TOTAL DE DEMOLIÇÃO :</t>
  </si>
  <si>
    <t>CONF. INFORMADO NA PLANILHA DEMOL. ESTRUTURA - VOLUME P/ FUNDAÇÕES/PILARES/VIGAS</t>
  </si>
  <si>
    <t>CONF. INFORMADO NA PLANILHA DEMOL. ESTRUTURA - VOLUME P/ LAJES</t>
  </si>
  <si>
    <t>CONSIDERADO 2 PLACAS DE 2,00X2,00M</t>
  </si>
  <si>
    <t>CONSIDERADA UMA ÁREA DE 2,00 X 3,00 M = 6,00 M2</t>
  </si>
  <si>
    <t>CONSIDERADA UMA ÁREA DE 4,00 X 2,50 M = 10,00 M2</t>
  </si>
  <si>
    <t>CONSIDERADA UMA ÁREA DE 4,80 X 2,50 M = 12,00 M2</t>
  </si>
  <si>
    <t>CONSIDERADA UMA ÁREA DE 5,00 X 2,00 M = 10,00 M2</t>
  </si>
  <si>
    <t>CONSIDERADA UMA ÁREA DE 4,00 X 1,50 M = 6,00 M2</t>
  </si>
  <si>
    <t>CONSIDERADA UMA ÁREA DE 4,00 X 2,00 M = 8,00 M2</t>
  </si>
  <si>
    <t>IGUAL À SOMA DAS ÁREAS DAS NOVAS LAJES DE PISO, CONF. INFORMADO NA PLANILHA MOV. TERRA. S = 359,17 + 48,52 = 407,69 M2</t>
  </si>
  <si>
    <t>VOLUME TOTAL DE ESCAVAÇÃO (PROF. &lt; OU = 1,30 M - LAJES PISO):</t>
  </si>
  <si>
    <t>CONF. INFORMADO NA PLANILHA MOV. TERRA (VOLUME TOTAL DE ESCAVAÇÃO - PROF. &lt; OU = 1,30 M - LAJE PISO)</t>
  </si>
  <si>
    <t>CONF. INFORMADO NA PLANILHA MOV. TERRA (VOLUME TOTAL DE ESCAVAÇÃO - SAPATAS)</t>
  </si>
  <si>
    <t>CONF. INFORMADO NA PLANILHA MOV. TERRA (VOLUME TOTAL DE ESCAVAÇÃO - VIGA BALDRAME)</t>
  </si>
  <si>
    <t>CONF. INFORMADO NA PLANILHA MOV. TERRA</t>
  </si>
  <si>
    <t>CONF. INFORMADO NA PLANILHA MOV. TERRA (VOLUME TOTAL DE REATERRO)</t>
  </si>
  <si>
    <t>CONF. INFORMADO NA PLANILHA MOV. TERRA (ATERRO COMPACTADO C/ SOLO BRITA)</t>
  </si>
  <si>
    <t>ATERRO COMPACTADO C/ SOLO BRITA = 407,69 X 0,10 =</t>
  </si>
  <si>
    <t>CONF. INFORMADO NA PLANILHA ALVEN. DEMOLIR - QUADRO RESUMO RETIRADA DE ENTULHO</t>
  </si>
  <si>
    <t>LEVANTAMENTO QUANTITATIVO   -   FUNDAÇÃO E ESTRUTURA</t>
  </si>
  <si>
    <t>FUNDAÇÃO</t>
  </si>
  <si>
    <t>ÁREA DE FORMA</t>
  </si>
  <si>
    <t>VIGAS</t>
  </si>
  <si>
    <t>PILARES</t>
  </si>
  <si>
    <t>LAJES</t>
  </si>
  <si>
    <t>VOLUME DE CONCRETO</t>
  </si>
  <si>
    <t>TOTAL CONCRETO DE VIGAS E PILARES</t>
  </si>
  <si>
    <t>TOTAL CONCRETO DE LAJES E SAPATAS</t>
  </si>
  <si>
    <t>AÇO CA 60</t>
  </si>
  <si>
    <t>5.0</t>
  </si>
  <si>
    <t>AÇO CA 50</t>
  </si>
  <si>
    <t>10.0</t>
  </si>
  <si>
    <t>12.5</t>
  </si>
  <si>
    <t>COMPRIMENTO TOTAL DAS CINTAS (M):</t>
  </si>
  <si>
    <t>LARG. DA ARMAÇÃO (M):</t>
  </si>
  <si>
    <t>(CONF. PRANCHA 2 DO PROJETO ESTRUTURAL)</t>
  </si>
  <si>
    <t>SUPERESTRUTURA</t>
  </si>
  <si>
    <t>TOTAL DE CONCRETO DE VIGAS, PILARES E LAJE</t>
  </si>
  <si>
    <t>6.3</t>
  </si>
  <si>
    <t>16.0</t>
  </si>
  <si>
    <t>CONF. INFORMADO NA PLANILHA ALVEN. CONSTRUIR</t>
  </si>
  <si>
    <t>REFERENTE À J1 (0,60+0,80 M) NA PAR3</t>
  </si>
  <si>
    <t>CONF. INFORMADO NA PLANILHA ALVEN. CONSTRUIR (MENOS O VALOR DO ÍTEM 5.2.2)</t>
  </si>
  <si>
    <t>CONF. INFORMADO NA PLANILHA ALVEN. CONSTRUIR (MENOS O VALOR DO ÍTEM 5.2.5)</t>
  </si>
  <si>
    <t>BLOCOS DE CONCRETO 9 X 19 X 39 CM</t>
  </si>
  <si>
    <t>ALVENARIA DE BLOCOS 9X19X39CM:</t>
  </si>
  <si>
    <t>CONF. INFORMADO NA PLANILHA ESQ. MADEIRA</t>
  </si>
  <si>
    <t>CONF. INFORMADO NA PLANILHA ESQ. METÁLICA</t>
  </si>
  <si>
    <t>CONFORME PROJETO ARQUITETÔNICO - PRANCHA 04/06: ÁREA= (8,88 X 7,70) + (37,33 X 10,32) =&gt; ÁREA= 68,38 + 385,24 = 453,62 M2</t>
  </si>
  <si>
    <t>CONFORME PROJETO ARQUITETÔNICO - PRANCHA 04/06: COMP.= 8,88 + 8,15 + 10,32 + 38,24 + 10,32 =&gt; COMP.= 75,91 M</t>
  </si>
  <si>
    <t>CONFORME PROJETO ARQUITETÔNICO - PRANCHA 04/06: COMP.= 37,33 M</t>
  </si>
  <si>
    <t>LAJE EXPOSTA (CONDENSA-DORES)</t>
  </si>
  <si>
    <t>CONF. INFORMADO NA PLANILHA IMPERMEABILIZAÇÃO</t>
  </si>
  <si>
    <t xml:space="preserve">ISOLAMENTO COM EPS.: </t>
  </si>
  <si>
    <t>PROTEÇÃO MECÂNICA:</t>
  </si>
  <si>
    <t>SUPERFÍCIE HORIZONTAL:</t>
  </si>
  <si>
    <t>CONF. INFORMADO NA PLANILHA PAREDES_TETOS_PINTURAS</t>
  </si>
  <si>
    <t>CONF. INFORMADO NA PLANILHA REV. EXTERNO</t>
  </si>
  <si>
    <t>ADMINISTRAÇÃO LOCAL DE OBRA</t>
  </si>
  <si>
    <t>CONF. INFORMADO NA PLANILHA PISOS</t>
  </si>
  <si>
    <t>RODAPE EM MARMORITE/GRANILITE, ALTURA 10CM</t>
  </si>
  <si>
    <t>CONF. INFORMADO NO ANEXO 01</t>
  </si>
  <si>
    <t>CONF. INFORMADO NO ANEXO 02</t>
  </si>
  <si>
    <t>CONF. INFORMADO NO ANEXO 03</t>
  </si>
  <si>
    <t>CONFORME PROJETO DE GASES MEDICINAIS</t>
  </si>
  <si>
    <t>CONFORME PROJETO DE CLIMATIZAÇÃO</t>
  </si>
  <si>
    <t>CONF. INFORMADO NA PLANILHA LOUÇAS</t>
  </si>
  <si>
    <t>CONF. INFORMADO NA PLANILHA BANCADAS</t>
  </si>
  <si>
    <t>Tanque de expurgo em aço inox AISI 304, acabamento escovado, com tampa e grade removíveis. Dimensões de 50x50x37,2 cm. Corpo cônico</t>
  </si>
  <si>
    <t>FUNDO SELADOR ACRÍLICO EM TETO:</t>
  </si>
  <si>
    <t>FUNDO SELADOR ACRÍLICO EM PAREDES:</t>
  </si>
  <si>
    <t>PINTURA ACRÍLICA EM TETO:</t>
  </si>
  <si>
    <t>PINTURA ACRÍLICA EM PAREDES:</t>
  </si>
  <si>
    <t>EMASSAMENTO C/ MASSA ACRÍLICA:</t>
  </si>
  <si>
    <t>PINTURA ESMALTE EM PAREDES:</t>
  </si>
  <si>
    <t>SELADOR ACRÍLICO</t>
  </si>
  <si>
    <t>TEXTURA ACRÍLICA EM PAREDES:</t>
  </si>
  <si>
    <t>IGUAL À ÁREA DE PISO (PROJEÇÃO) DA EDIFICAÇÃO</t>
  </si>
  <si>
    <t>FOI CONSIDERADO 1 PLACA</t>
  </si>
  <si>
    <t>QUADROS DE DISTRIBUIÇÃO COM BARRAMENTO, TRINCO E FECHADURA CONF. PROJETO</t>
  </si>
  <si>
    <t>QUADRO QDAC-AR CONDICIONADO, DIM1500X800X220 MM DISJUNTOR GERAL 250 AMP. MONTADO CONFORME PROJETO</t>
  </si>
  <si>
    <t>QUADRO QDL-A, DIM1500X800X220 MM GERAL 160 AMP. MONTADO CONFORME PROJETO</t>
  </si>
  <si>
    <t>QUADRO QDAC-I MAQUINAS, DISJUNTOR GERAL 250 AMP. MONTADO CONFORME PROJETO</t>
  </si>
  <si>
    <t>QUADRO QGBT GERAL, DIM.1500X800X400 MM DISJ. GERAL 630 A</t>
  </si>
  <si>
    <t>CONF. INFORMADO NO ANEXO 04</t>
  </si>
  <si>
    <t>CONF. INFORMADO NO ANEXO 05</t>
  </si>
  <si>
    <t>CONF. INFORMADO NO ANEXO 06</t>
  </si>
  <si>
    <t>CONF. INFORMADO NO ANEXO 07</t>
  </si>
  <si>
    <t>CONF. INFORMADO NO ANEXO 08</t>
  </si>
  <si>
    <t>CONF. INFORMADO NO ANEXO 09</t>
  </si>
  <si>
    <t>CONF. INFORMADO NO ANEXO 10</t>
  </si>
  <si>
    <t>(CONF. INFORMADO NA PLANILHA MOV. TERRA)</t>
  </si>
  <si>
    <t>COMPRIMENTO TOTAL DAS CINTAS:</t>
  </si>
  <si>
    <t>CONF. INFORMADO NA PLANILHA ESTRUTURAS</t>
  </si>
  <si>
    <t>ESTRUTURA</t>
  </si>
  <si>
    <t>CONCRETO</t>
  </si>
  <si>
    <t>PRANCHA 02C</t>
  </si>
  <si>
    <t>8.0</t>
  </si>
  <si>
    <t>METÁLICA</t>
  </si>
  <si>
    <t>PRANCHA 01M</t>
  </si>
  <si>
    <t>ÁREA = 359,17 M2</t>
  </si>
  <si>
    <t>ÁREA = 48,52 M2</t>
  </si>
  <si>
    <t>PRANCHA 03C</t>
  </si>
  <si>
    <t>CONCRETAGEM DE BLOCOS DE COROAMENTO E VIGAS BALDRAMES E PILARES, FCK 30 MPA, COM USO DE BOMBA  LANÇAMENTO, ADENSAMENTO E ACABAMENTO. AF_06/2017</t>
  </si>
  <si>
    <t>CONCRETAGEM DE SAPATAS E LAJES, FCK 30 MPA, COM USO DE BOMBA  LANÇAMENTO, ADENSAMENTO E ACABAMENTO. AF_11/2016</t>
  </si>
  <si>
    <t>PRANCHA 04C</t>
  </si>
  <si>
    <t>PRANCHA 05C</t>
  </si>
  <si>
    <t>PRANCHA 02M</t>
  </si>
  <si>
    <t>ÁREA DE LAJE DE TETO:</t>
  </si>
  <si>
    <t>20.0</t>
  </si>
  <si>
    <t>FOI CONSIDERADA A UTILIZAÇÃO DE 359,17 M², DURANTE 2 MESES DE ESCORAMENTO</t>
  </si>
  <si>
    <t>CÁLCULO DO VOLUME DE GRAUTE DOS PILARES BE:</t>
  </si>
  <si>
    <t>ÁREA DA SUPERFÍCIE: 0,165X0,10X2 =&gt;</t>
  </si>
  <si>
    <t>QUANTIDADES DE PILARES:</t>
  </si>
  <si>
    <t>ALTURA TOTAL: 3,30 + 3,45 =&gt;</t>
  </si>
  <si>
    <t>VOLUME DE GRAUTE = 6 X 0,033 X 6,75 =&gt;</t>
  </si>
  <si>
    <t>13.2.4</t>
  </si>
  <si>
    <t>13.3.5</t>
  </si>
  <si>
    <t>14.6.8</t>
  </si>
  <si>
    <t>15.2.9</t>
  </si>
  <si>
    <t>ACRÍLICA C/ MASSA (TETOS)</t>
  </si>
  <si>
    <t>ACRÍLICA C/ MASSA (PAREDES)</t>
  </si>
  <si>
    <t>OBS.:</t>
  </si>
  <si>
    <t>NO CÁLCULO DAS ÁREAS DE ALVENARIA SÓ FORAM DESCONTADOS OS VÃOS SUPERIORES A 2,00 M2.</t>
  </si>
  <si>
    <t>BATE MACAS</t>
  </si>
  <si>
    <t>12.1.3</t>
  </si>
  <si>
    <t>Fornecimento e instalação de bate maca TEC 200, em PVC, na cor Branco, ref. 103, esp. 3,5mm</t>
  </si>
  <si>
    <t>CONSIDERADO (40,24 + 40,24 + 20,00) M DE TAPUME, COM 2,20M DE ALTURA. 100,48 X 2,20 = 221,05 M2</t>
  </si>
  <si>
    <t>CÁLCULO DO ARMAÇÃO DA LAJE DE COBERTURA - TELA DE AÇO Q-92 (EM SUBSTITUIÇÃO A TELA Q-75):</t>
  </si>
  <si>
    <t>QUANT. DE TELA DE AÇO Q-92 :</t>
  </si>
  <si>
    <t>CÁLCULO DO ARMAÇÃO DAS BASES DAS CINTAS - TELA DE AÇO Q-92 (EM SUBSTITUIÇÃO A TELA Q-75):</t>
  </si>
  <si>
    <t>ÁREA DE TELA DE AÇO Q-92 (M2):</t>
  </si>
  <si>
    <t>18.1.2</t>
  </si>
  <si>
    <t>18.1.3</t>
  </si>
  <si>
    <t>LUMINÁRIA DE EMBUTIR – CAA01-E416 - 62X62CM - LUMICENTER OU SIMILAR, EM LED - INCLUSIVE LÂMPADAS</t>
  </si>
  <si>
    <t>LUMINÁRIA DE EMBUTIR (CIRURGIA/LAVANDERIA) – LHT22-S4800850 - LUMICENTER OU SIMILAR EM LED</t>
  </si>
  <si>
    <t>LUMINÁRIA DE EMBUTIR (BANHEIROS) – LHT33-E4000840 - LUMICENTER OU SIMILAR EM LED</t>
  </si>
  <si>
    <t>BACIA SANIT. PNE DECA LINHA VOGUE PLUS</t>
  </si>
  <si>
    <t>BARRA DE APOIO EM AÇO INOX - RETA - 70 CM</t>
  </si>
  <si>
    <t>REGISTRO DE GAVETA C/ CANOPLA 3/4"</t>
  </si>
  <si>
    <t>17.1.4</t>
  </si>
  <si>
    <t>Bacia sifonada de louça branca sem abertura frontal para portadores de necessidades especiais, Vogue Plus Conforto - Linha Conforto, mod P510, incl. assento poliester, ref.AP51,marca de ref. Deca ou equivalente, sem abertura frontal</t>
  </si>
  <si>
    <t>17.3.7</t>
  </si>
  <si>
    <t>17.3.8</t>
  </si>
  <si>
    <t>17.3.9</t>
  </si>
  <si>
    <t>TORNEIRA MISTURADOR MONOCOMANDO DE MESA P/ PIA, BICA ALTA, GIRATÓRIA - GIULIA. FORNECIMENTO E INSTALAÇÃO</t>
  </si>
  <si>
    <t>TORNEIRA MISTURADOR CLÍNICA DE MESA, MONOCOMANDO, C/ ALAVANCA INDUSTRIAL - SOLUCENTER. FORNECIMENTO E INSTALAÇÃO.</t>
  </si>
  <si>
    <t>TORNEIRA CLÍNICA DE MESA HOSPITALAR, COM ALAVANCA COTOVELO, BICA ALTA, TFC OU SIMILAR. FORNECIMENTO E INSTALAÇÃO.</t>
  </si>
  <si>
    <t>17.4.8</t>
  </si>
  <si>
    <t>Barra de apoio reta, para portadores de necessidades especiais, em aço inox polido, comp. 70 cm </t>
  </si>
  <si>
    <t>IMPERMEABILIZAÇÃO DE SUPERFÍCIE COM MANTA ASFÁLTICA, UMA CAMADA, INCLUSIVE APLICAÇÃO DE PRIMER ASFÁLTICO, E=3MM. AF_06/2018 - (CALHAS E LAJE DE CONDENSADORES)</t>
  </si>
  <si>
    <t>FORRO EM PLACAS DE GESSO, PARA AMBIENTES COMERCIAIS. AF_05/2017_P</t>
  </si>
  <si>
    <t>GESSO EM PLACAS</t>
  </si>
  <si>
    <t>QUADRO SALA CIRURGICA 01, DIM 760X600X150 MM MONTADO CONFORME PROJETO</t>
  </si>
  <si>
    <t>QUADRO SALA CIRURGICA 02, DIM 760X600X150 MM MONTADO CONFORME PROJETO</t>
  </si>
  <si>
    <t>QUADRO SALA CIRURGICA 03, DIM 760X600X150 MM MONTADO CONFORME PROJETO</t>
  </si>
  <si>
    <t>QUADRO SALA CIRURGICA 04, DIM 760X600X150 MM MONTADO CONFORME PROJETO</t>
  </si>
  <si>
    <t>QUADRO SALA CIRURGICA 05, DIM 760X600X150 MM MONTADO CONFORME PROJETO</t>
  </si>
  <si>
    <t>QUADRO SALA CIRURGICA 06, DIM 760X600X150 MM MONTADO CONFORME PROJETO</t>
  </si>
  <si>
    <t>PORTA lisa interna de madeira P5, abrir, KIT PORTA PRONTA (fornecimento, colocação e acabamento), de duas folhas com batente e guarnição, 1,20 x 2,10 m, com acabamento em laminado melamínico</t>
  </si>
  <si>
    <t>P5 (2 FOLHAS)</t>
  </si>
  <si>
    <t>P5 A</t>
  </si>
  <si>
    <t>ABRIR 2 FOLHAS C/ LAMINADO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</si>
</sst>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8"/>
      <name val="Tahoma"/>
      <family val="2"/>
    </font>
    <font>
      <sz val="7"/>
      <name val="Tahoma"/>
      <family val="2"/>
    </font>
    <font>
      <b/>
      <sz val="10"/>
      <name val="Tahoma"/>
      <family val="2"/>
    </font>
    <font>
      <sz val="9"/>
      <name val="Tahoma"/>
      <family val="2"/>
    </font>
    <font>
      <b/>
      <sz val="11"/>
      <name val="Tahoma"/>
      <family val="2"/>
    </font>
    <font>
      <b/>
      <sz val="8"/>
      <name val="Tahoma"/>
      <family val="2"/>
    </font>
    <font>
      <b/>
      <sz val="7"/>
      <name val="Tahoma"/>
      <family val="2"/>
    </font>
    <font>
      <sz val="10"/>
      <name val="Arial"/>
      <family val="2"/>
    </font>
    <font>
      <b/>
      <sz val="9"/>
      <name val="Tahoma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theme="1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9"/>
      <name val="Verdana"/>
      <family val="2"/>
    </font>
    <font>
      <sz val="7"/>
      <color theme="1"/>
      <name val="Tahoma"/>
      <family val="2"/>
    </font>
    <font>
      <b/>
      <sz val="7"/>
      <color theme="1"/>
      <name val="Tahoma"/>
      <family val="2"/>
    </font>
    <font>
      <u/>
      <sz val="8"/>
      <name val="Tahoma"/>
      <family val="2"/>
    </font>
    <font>
      <b/>
      <u/>
      <sz val="8"/>
      <name val="Tahoma"/>
      <family val="2"/>
    </font>
  </fonts>
  <fills count="6">
    <fill>
      <patternFill patternType="none"/>
    </fill>
    <fill>
      <patternFill patternType="gray125"/>
    </fill>
    <fill>
      <patternFill patternType="mediumGray">
        <fgColor indexed="23"/>
      </patternFill>
    </fill>
    <fill>
      <patternFill patternType="lightGray"/>
    </fill>
    <fill>
      <patternFill patternType="solid">
        <fgColor rgb="FFCFCFCF"/>
        <bgColor indexed="64"/>
      </patternFill>
    </fill>
    <fill>
      <patternFill patternType="solid">
        <fgColor theme="9" tint="0.59999389629810485"/>
        <bgColor indexed="64"/>
      </patternFill>
    </fill>
  </fills>
  <borders count="142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1" fillId="0" borderId="0"/>
    <xf numFmtId="0" fontId="2" fillId="0" borderId="0"/>
    <xf numFmtId="0" fontId="1" fillId="0" borderId="0"/>
    <xf numFmtId="0" fontId="20" fillId="0" borderId="0"/>
  </cellStyleXfs>
  <cellXfs count="567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4" fontId="9" fillId="0" borderId="11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" fontId="4" fillId="0" borderId="16" xfId="0" applyNumberFormat="1" applyFont="1" applyBorder="1" applyAlignment="1">
      <alignment horizontal="center" vertical="center"/>
    </xf>
    <xf numFmtId="4" fontId="4" fillId="0" borderId="17" xfId="0" applyNumberFormat="1" applyFont="1" applyBorder="1" applyAlignment="1">
      <alignment horizontal="center" vertical="center"/>
    </xf>
    <xf numFmtId="4" fontId="4" fillId="0" borderId="18" xfId="0" applyNumberFormat="1" applyFont="1" applyBorder="1" applyAlignment="1">
      <alignment horizontal="center" vertical="center"/>
    </xf>
    <xf numFmtId="4" fontId="4" fillId="0" borderId="1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" fontId="4" fillId="0" borderId="20" xfId="0" applyNumberFormat="1" applyFont="1" applyBorder="1" applyAlignment="1">
      <alignment horizontal="center" vertical="center"/>
    </xf>
    <xf numFmtId="4" fontId="4" fillId="0" borderId="2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4" fontId="4" fillId="0" borderId="22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" fontId="9" fillId="0" borderId="9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4" fontId="4" fillId="0" borderId="24" xfId="0" applyNumberFormat="1" applyFont="1" applyBorder="1" applyAlignment="1">
      <alignment horizontal="center" vertical="center"/>
    </xf>
    <xf numFmtId="4" fontId="4" fillId="0" borderId="25" xfId="0" applyNumberFormat="1" applyFont="1" applyBorder="1" applyAlignment="1">
      <alignment horizontal="center" vertical="center"/>
    </xf>
    <xf numFmtId="4" fontId="5" fillId="0" borderId="26" xfId="0" applyNumberFormat="1" applyFont="1" applyBorder="1" applyAlignment="1">
      <alignment horizontal="center" vertical="center"/>
    </xf>
    <xf numFmtId="4" fontId="5" fillId="0" borderId="2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4" fontId="4" fillId="0" borderId="29" xfId="0" applyNumberFormat="1" applyFont="1" applyBorder="1" applyAlignment="1">
      <alignment horizontal="center" vertical="center"/>
    </xf>
    <xf numFmtId="4" fontId="4" fillId="0" borderId="30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4" fontId="4" fillId="0" borderId="31" xfId="0" applyNumberFormat="1" applyFont="1" applyBorder="1" applyAlignment="1">
      <alignment horizontal="center" vertical="center"/>
    </xf>
    <xf numFmtId="4" fontId="4" fillId="0" borderId="32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vertical="center"/>
    </xf>
    <xf numFmtId="4" fontId="4" fillId="0" borderId="3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4" fontId="7" fillId="0" borderId="0" xfId="0" applyNumberFormat="1" applyFont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40" xfId="0" applyFont="1" applyBorder="1" applyAlignment="1">
      <alignment horizontal="right" vertical="center"/>
    </xf>
    <xf numFmtId="0" fontId="9" fillId="0" borderId="40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9" fillId="0" borderId="41" xfId="0" applyFont="1" applyBorder="1" applyAlignment="1">
      <alignment vertical="center"/>
    </xf>
    <xf numFmtId="4" fontId="9" fillId="2" borderId="9" xfId="0" applyNumberFormat="1" applyFont="1" applyFill="1" applyBorder="1" applyAlignment="1">
      <alignment horizontal="center" vertical="center"/>
    </xf>
    <xf numFmtId="4" fontId="9" fillId="0" borderId="42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4" fontId="4" fillId="0" borderId="43" xfId="0" applyNumberFormat="1" applyFont="1" applyBorder="1" applyAlignment="1">
      <alignment horizontal="center" vertical="center"/>
    </xf>
    <xf numFmtId="4" fontId="4" fillId="0" borderId="44" xfId="0" applyNumberFormat="1" applyFont="1" applyBorder="1" applyAlignment="1">
      <alignment horizontal="center" vertical="center"/>
    </xf>
    <xf numFmtId="0" fontId="4" fillId="0" borderId="45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46" xfId="0" applyFont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9" fillId="0" borderId="46" xfId="0" applyFont="1" applyBorder="1" applyAlignment="1">
      <alignment vertical="center"/>
    </xf>
    <xf numFmtId="0" fontId="4" fillId="0" borderId="47" xfId="0" applyFont="1" applyBorder="1" applyAlignment="1">
      <alignment horizontal="center" vertical="center"/>
    </xf>
    <xf numFmtId="4" fontId="4" fillId="0" borderId="13" xfId="0" applyNumberFormat="1" applyFont="1" applyFill="1" applyBorder="1" applyAlignment="1">
      <alignment horizontal="center" vertical="center"/>
    </xf>
    <xf numFmtId="4" fontId="4" fillId="0" borderId="16" xfId="0" applyNumberFormat="1" applyFont="1" applyFill="1" applyBorder="1" applyAlignment="1">
      <alignment horizontal="center" vertical="center"/>
    </xf>
    <xf numFmtId="4" fontId="4" fillId="0" borderId="17" xfId="0" applyNumberFormat="1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4" fontId="4" fillId="0" borderId="48" xfId="0" applyNumberFormat="1" applyFont="1" applyBorder="1" applyAlignment="1">
      <alignment horizontal="center" vertical="center"/>
    </xf>
    <xf numFmtId="4" fontId="4" fillId="0" borderId="49" xfId="0" applyNumberFormat="1" applyFont="1" applyBorder="1" applyAlignment="1">
      <alignment horizontal="center" vertical="center"/>
    </xf>
    <xf numFmtId="4" fontId="4" fillId="0" borderId="30" xfId="0" applyNumberFormat="1" applyFont="1" applyFill="1" applyBorder="1" applyAlignment="1">
      <alignment horizontal="center" vertical="center"/>
    </xf>
    <xf numFmtId="0" fontId="5" fillId="0" borderId="50" xfId="0" applyFont="1" applyBorder="1" applyAlignment="1">
      <alignment horizontal="center" vertical="center" wrapText="1"/>
    </xf>
    <xf numFmtId="0" fontId="3" fillId="0" borderId="46" xfId="0" applyFont="1" applyBorder="1" applyAlignment="1">
      <alignment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4" fontId="4" fillId="0" borderId="52" xfId="0" applyNumberFormat="1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55" xfId="0" applyFont="1" applyBorder="1" applyAlignment="1">
      <alignment horizontal="center" vertical="center" wrapText="1"/>
    </xf>
    <xf numFmtId="0" fontId="4" fillId="0" borderId="53" xfId="0" applyFont="1" applyBorder="1" applyAlignment="1">
      <alignment vertical="center"/>
    </xf>
    <xf numFmtId="4" fontId="5" fillId="0" borderId="57" xfId="0" applyNumberFormat="1" applyFont="1" applyBorder="1" applyAlignment="1">
      <alignment horizontal="center" vertical="center"/>
    </xf>
    <xf numFmtId="4" fontId="4" fillId="0" borderId="53" xfId="0" applyNumberFormat="1" applyFont="1" applyFill="1" applyBorder="1" applyAlignment="1">
      <alignment horizontal="center" vertical="center"/>
    </xf>
    <xf numFmtId="4" fontId="4" fillId="0" borderId="58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4" fontId="4" fillId="0" borderId="24" xfId="0" applyNumberFormat="1" applyFont="1" applyFill="1" applyBorder="1" applyAlignment="1">
      <alignment horizontal="center" vertical="center"/>
    </xf>
    <xf numFmtId="4" fontId="9" fillId="0" borderId="10" xfId="0" applyNumberFormat="1" applyFont="1" applyFill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45" xfId="1" applyFont="1" applyBorder="1" applyAlignment="1">
      <alignment vertical="center"/>
    </xf>
    <xf numFmtId="0" fontId="4" fillId="0" borderId="46" xfId="1" applyFont="1" applyBorder="1" applyAlignment="1">
      <alignment vertical="center"/>
    </xf>
    <xf numFmtId="49" fontId="4" fillId="0" borderId="38" xfId="1" applyNumberFormat="1" applyFont="1" applyBorder="1" applyAlignment="1">
      <alignment horizontal="right" vertical="center"/>
    </xf>
    <xf numFmtId="4" fontId="4" fillId="0" borderId="16" xfId="1" applyNumberFormat="1" applyFont="1" applyBorder="1" applyAlignment="1">
      <alignment horizontal="center" vertical="center"/>
    </xf>
    <xf numFmtId="4" fontId="4" fillId="0" borderId="12" xfId="1" applyNumberFormat="1" applyFont="1" applyBorder="1" applyAlignment="1">
      <alignment horizontal="center" vertical="center"/>
    </xf>
    <xf numFmtId="0" fontId="4" fillId="0" borderId="53" xfId="0" applyFont="1" applyFill="1" applyBorder="1" applyAlignment="1">
      <alignment vertical="center"/>
    </xf>
    <xf numFmtId="0" fontId="5" fillId="0" borderId="74" xfId="0" applyFont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4" fontId="4" fillId="0" borderId="19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horizontal="center" vertical="center"/>
    </xf>
    <xf numFmtId="4" fontId="5" fillId="0" borderId="31" xfId="0" applyNumberFormat="1" applyFont="1" applyBorder="1" applyAlignment="1">
      <alignment horizontal="center" vertical="center"/>
    </xf>
    <xf numFmtId="4" fontId="10" fillId="0" borderId="11" xfId="0" applyNumberFormat="1" applyFont="1" applyBorder="1" applyAlignment="1">
      <alignment horizontal="center" vertical="center"/>
    </xf>
    <xf numFmtId="4" fontId="5" fillId="0" borderId="32" xfId="0" applyNumberFormat="1" applyFont="1" applyBorder="1" applyAlignment="1">
      <alignment horizontal="center" vertical="center"/>
    </xf>
    <xf numFmtId="4" fontId="4" fillId="0" borderId="76" xfId="0" applyNumberFormat="1" applyFont="1" applyBorder="1" applyAlignment="1">
      <alignment horizontal="center" vertical="center"/>
    </xf>
    <xf numFmtId="0" fontId="4" fillId="0" borderId="16" xfId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9" fillId="0" borderId="40" xfId="1" applyFont="1" applyBorder="1" applyAlignment="1">
      <alignment vertical="center"/>
    </xf>
    <xf numFmtId="0" fontId="4" fillId="0" borderId="46" xfId="1" applyFont="1" applyBorder="1" applyAlignment="1">
      <alignment horizontal="right" vertical="center"/>
    </xf>
    <xf numFmtId="0" fontId="7" fillId="0" borderId="0" xfId="1" applyFont="1" applyAlignment="1">
      <alignment vertical="center"/>
    </xf>
    <xf numFmtId="4" fontId="4" fillId="0" borderId="13" xfId="1" applyNumberFormat="1" applyFont="1" applyBorder="1" applyAlignment="1">
      <alignment horizontal="center" vertical="center"/>
    </xf>
    <xf numFmtId="4" fontId="4" fillId="0" borderId="52" xfId="1" applyNumberFormat="1" applyFont="1" applyBorder="1" applyAlignment="1">
      <alignment horizontal="center" vertical="center"/>
    </xf>
    <xf numFmtId="0" fontId="4" fillId="0" borderId="55" xfId="1" applyFont="1" applyBorder="1" applyAlignment="1">
      <alignment horizontal="center" vertical="center" wrapText="1"/>
    </xf>
    <xf numFmtId="4" fontId="4" fillId="0" borderId="16" xfId="1" applyNumberFormat="1" applyFont="1" applyFill="1" applyBorder="1" applyAlignment="1">
      <alignment horizontal="center" vertical="center"/>
    </xf>
    <xf numFmtId="4" fontId="4" fillId="0" borderId="17" xfId="1" applyNumberFormat="1" applyFont="1" applyBorder="1" applyAlignment="1">
      <alignment horizontal="center" vertical="center"/>
    </xf>
    <xf numFmtId="0" fontId="9" fillId="0" borderId="33" xfId="1" applyFont="1" applyBorder="1" applyAlignment="1">
      <alignment vertical="center"/>
    </xf>
    <xf numFmtId="4" fontId="4" fillId="0" borderId="31" xfId="1" applyNumberFormat="1" applyFont="1" applyBorder="1" applyAlignment="1">
      <alignment horizontal="center" vertical="center"/>
    </xf>
    <xf numFmtId="4" fontId="4" fillId="0" borderId="32" xfId="1" applyNumberFormat="1" applyFont="1" applyBorder="1" applyAlignment="1">
      <alignment horizontal="center" vertical="center"/>
    </xf>
    <xf numFmtId="4" fontId="9" fillId="0" borderId="11" xfId="1" applyNumberFormat="1" applyFont="1" applyBorder="1" applyAlignment="1">
      <alignment horizontal="center" vertical="center"/>
    </xf>
    <xf numFmtId="0" fontId="4" fillId="0" borderId="10" xfId="1" applyFont="1" applyBorder="1" applyAlignment="1">
      <alignment vertical="center"/>
    </xf>
    <xf numFmtId="0" fontId="4" fillId="0" borderId="0" xfId="1" applyFont="1" applyAlignment="1">
      <alignment vertical="center"/>
    </xf>
    <xf numFmtId="4" fontId="4" fillId="0" borderId="0" xfId="1" applyNumberFormat="1" applyFont="1" applyAlignment="1">
      <alignment vertical="center"/>
    </xf>
    <xf numFmtId="4" fontId="4" fillId="0" borderId="78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4" fontId="4" fillId="0" borderId="79" xfId="0" applyNumberFormat="1" applyFont="1" applyBorder="1" applyAlignment="1">
      <alignment horizontal="center" vertical="center"/>
    </xf>
    <xf numFmtId="4" fontId="4" fillId="0" borderId="47" xfId="0" applyNumberFormat="1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/>
    </xf>
    <xf numFmtId="4" fontId="4" fillId="0" borderId="12" xfId="1" applyNumberFormat="1" applyFont="1" applyFill="1" applyBorder="1" applyAlignment="1">
      <alignment horizontal="center" vertical="center"/>
    </xf>
    <xf numFmtId="4" fontId="4" fillId="0" borderId="14" xfId="1" applyNumberFormat="1" applyFont="1" applyBorder="1" applyAlignment="1">
      <alignment horizontal="center" vertical="center"/>
    </xf>
    <xf numFmtId="4" fontId="4" fillId="0" borderId="81" xfId="1" applyNumberFormat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68" xfId="1" applyFont="1" applyBorder="1" applyAlignment="1">
      <alignment horizontal="center" vertical="center" wrapText="1"/>
    </xf>
    <xf numFmtId="0" fontId="5" fillId="0" borderId="50" xfId="1" applyFont="1" applyBorder="1" applyAlignment="1">
      <alignment horizontal="center" vertical="center"/>
    </xf>
    <xf numFmtId="4" fontId="4" fillId="0" borderId="48" xfId="1" applyNumberFormat="1" applyFont="1" applyBorder="1" applyAlignment="1">
      <alignment horizontal="center" vertical="center"/>
    </xf>
    <xf numFmtId="4" fontId="4" fillId="0" borderId="20" xfId="1" applyNumberFormat="1" applyFont="1" applyBorder="1" applyAlignment="1">
      <alignment horizontal="center" vertical="center"/>
    </xf>
    <xf numFmtId="4" fontId="4" fillId="0" borderId="49" xfId="1" applyNumberFormat="1" applyFont="1" applyBorder="1" applyAlignment="1">
      <alignment horizontal="center" vertical="center"/>
    </xf>
    <xf numFmtId="4" fontId="9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4" fontId="9" fillId="0" borderId="40" xfId="1" applyNumberFormat="1" applyFont="1" applyFill="1" applyBorder="1" applyAlignment="1">
      <alignment horizontal="center" vertical="center"/>
    </xf>
    <xf numFmtId="0" fontId="9" fillId="0" borderId="40" xfId="1" applyFont="1" applyFill="1" applyBorder="1" applyAlignment="1">
      <alignment vertical="center"/>
    </xf>
    <xf numFmtId="4" fontId="9" fillId="2" borderId="9" xfId="1" applyNumberFormat="1" applyFont="1" applyFill="1" applyBorder="1" applyAlignment="1">
      <alignment horizontal="center" vertical="center"/>
    </xf>
    <xf numFmtId="0" fontId="9" fillId="0" borderId="41" xfId="1" applyFont="1" applyBorder="1" applyAlignment="1">
      <alignment vertical="center"/>
    </xf>
    <xf numFmtId="4" fontId="9" fillId="0" borderId="42" xfId="1" applyNumberFormat="1" applyFont="1" applyBorder="1" applyAlignment="1">
      <alignment horizontal="center" vertical="center"/>
    </xf>
    <xf numFmtId="0" fontId="9" fillId="0" borderId="8" xfId="1" applyFont="1" applyBorder="1" applyAlignment="1">
      <alignment vertical="center"/>
    </xf>
    <xf numFmtId="0" fontId="4" fillId="0" borderId="18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47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9" fillId="0" borderId="1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37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4" fillId="0" borderId="36" xfId="1" applyFont="1" applyBorder="1" applyAlignment="1">
      <alignment vertical="center"/>
    </xf>
    <xf numFmtId="0" fontId="4" fillId="0" borderId="40" xfId="1" applyFont="1" applyBorder="1" applyAlignment="1">
      <alignment horizontal="right" vertical="center"/>
    </xf>
    <xf numFmtId="0" fontId="4" fillId="0" borderId="0" xfId="1" applyFont="1" applyBorder="1" applyAlignment="1">
      <alignment vertical="center"/>
    </xf>
    <xf numFmtId="0" fontId="4" fillId="0" borderId="40" xfId="1" applyFont="1" applyBorder="1" applyAlignment="1">
      <alignment vertical="center"/>
    </xf>
    <xf numFmtId="0" fontId="4" fillId="0" borderId="39" xfId="1" applyFont="1" applyBorder="1" applyAlignment="1">
      <alignment vertical="center"/>
    </xf>
    <xf numFmtId="4" fontId="4" fillId="0" borderId="21" xfId="0" applyNumberFormat="1" applyFont="1" applyFill="1" applyBorder="1" applyAlignment="1">
      <alignment horizontal="center" vertical="center"/>
    </xf>
    <xf numFmtId="0" fontId="4" fillId="0" borderId="56" xfId="0" applyFont="1" applyBorder="1" applyAlignment="1">
      <alignment vertical="center" wrapText="1"/>
    </xf>
    <xf numFmtId="4" fontId="4" fillId="0" borderId="19" xfId="0" applyNumberFormat="1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/>
    </xf>
    <xf numFmtId="4" fontId="4" fillId="0" borderId="16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center" vertical="center"/>
    </xf>
    <xf numFmtId="4" fontId="4" fillId="0" borderId="1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4" fontId="4" fillId="0" borderId="19" xfId="1" applyNumberFormat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4" fontId="4" fillId="0" borderId="12" xfId="0" applyNumberFormat="1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/>
    </xf>
    <xf numFmtId="4" fontId="4" fillId="0" borderId="12" xfId="0" applyNumberFormat="1" applyFont="1" applyBorder="1" applyAlignment="1">
      <alignment horizontal="center" vertical="center"/>
    </xf>
    <xf numFmtId="4" fontId="4" fillId="0" borderId="12" xfId="0" applyNumberFormat="1" applyFont="1" applyFill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5" fillId="0" borderId="88" xfId="0" applyFont="1" applyBorder="1" applyAlignment="1">
      <alignment horizontal="center" vertical="center" wrapText="1"/>
    </xf>
    <xf numFmtId="0" fontId="4" fillId="0" borderId="89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 wrapText="1"/>
    </xf>
    <xf numFmtId="0" fontId="4" fillId="0" borderId="87" xfId="0" applyFont="1" applyFill="1" applyBorder="1" applyAlignment="1">
      <alignment horizontal="center" vertical="center"/>
    </xf>
    <xf numFmtId="0" fontId="5" fillId="0" borderId="94" xfId="0" applyFont="1" applyFill="1" applyBorder="1" applyAlignment="1">
      <alignment horizontal="center" vertical="center"/>
    </xf>
    <xf numFmtId="0" fontId="5" fillId="0" borderId="95" xfId="0" applyFont="1" applyFill="1" applyBorder="1" applyAlignment="1">
      <alignment horizontal="center" vertical="center"/>
    </xf>
    <xf numFmtId="0" fontId="5" fillId="0" borderId="96" xfId="0" applyFont="1" applyBorder="1" applyAlignment="1">
      <alignment horizontal="center" vertical="center" wrapText="1"/>
    </xf>
    <xf numFmtId="4" fontId="4" fillId="0" borderId="84" xfId="1" applyNumberFormat="1" applyFont="1" applyBorder="1" applyAlignment="1">
      <alignment horizontal="center" vertical="center"/>
    </xf>
    <xf numFmtId="4" fontId="4" fillId="0" borderId="18" xfId="1" applyNumberFormat="1" applyFont="1" applyBorder="1" applyAlignment="1">
      <alignment horizontal="center" vertical="center"/>
    </xf>
    <xf numFmtId="4" fontId="4" fillId="0" borderId="21" xfId="1" applyNumberFormat="1" applyFont="1" applyBorder="1" applyAlignment="1">
      <alignment horizontal="center" vertical="center"/>
    </xf>
    <xf numFmtId="0" fontId="4" fillId="0" borderId="24" xfId="1" applyFont="1" applyBorder="1" applyAlignment="1">
      <alignment vertical="center"/>
    </xf>
    <xf numFmtId="0" fontId="4" fillId="0" borderId="98" xfId="1" applyFont="1" applyBorder="1" applyAlignment="1">
      <alignment vertical="center"/>
    </xf>
    <xf numFmtId="0" fontId="4" fillId="0" borderId="30" xfId="1" applyFont="1" applyBorder="1" applyAlignment="1">
      <alignment vertical="center"/>
    </xf>
    <xf numFmtId="4" fontId="4" fillId="0" borderId="98" xfId="1" applyNumberFormat="1" applyFont="1" applyBorder="1" applyAlignment="1">
      <alignment vertical="center"/>
    </xf>
    <xf numFmtId="0" fontId="9" fillId="0" borderId="99" xfId="1" applyFont="1" applyBorder="1" applyAlignment="1">
      <alignment vertical="center"/>
    </xf>
    <xf numFmtId="0" fontId="9" fillId="0" borderId="100" xfId="1" applyFont="1" applyBorder="1" applyAlignment="1">
      <alignment vertical="center"/>
    </xf>
    <xf numFmtId="4" fontId="9" fillId="0" borderId="100" xfId="1" applyNumberFormat="1" applyFont="1" applyBorder="1" applyAlignment="1">
      <alignment vertical="center"/>
    </xf>
    <xf numFmtId="0" fontId="4" fillId="0" borderId="101" xfId="1" applyFont="1" applyBorder="1" applyAlignment="1">
      <alignment vertical="center"/>
    </xf>
    <xf numFmtId="0" fontId="4" fillId="0" borderId="23" xfId="1" applyFont="1" applyBorder="1" applyAlignment="1">
      <alignment vertical="center"/>
    </xf>
    <xf numFmtId="0" fontId="4" fillId="0" borderId="102" xfId="1" applyFont="1" applyBorder="1" applyAlignment="1">
      <alignment vertical="center"/>
    </xf>
    <xf numFmtId="0" fontId="4" fillId="0" borderId="29" xfId="1" applyFont="1" applyBorder="1" applyAlignment="1">
      <alignment vertical="center"/>
    </xf>
    <xf numFmtId="4" fontId="4" fillId="3" borderId="16" xfId="0" applyNumberFormat="1" applyFont="1" applyFill="1" applyBorder="1" applyAlignment="1">
      <alignment horizontal="center" vertical="center"/>
    </xf>
    <xf numFmtId="4" fontId="4" fillId="3" borderId="17" xfId="0" applyNumberFormat="1" applyFont="1" applyFill="1" applyBorder="1" applyAlignment="1">
      <alignment horizontal="center" vertical="center"/>
    </xf>
    <xf numFmtId="4" fontId="4" fillId="3" borderId="16" xfId="0" applyNumberFormat="1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textRotation="90" wrapText="1"/>
    </xf>
    <xf numFmtId="4" fontId="3" fillId="0" borderId="0" xfId="0" applyNumberFormat="1" applyFont="1" applyAlignment="1">
      <alignment vertical="center"/>
    </xf>
    <xf numFmtId="0" fontId="4" fillId="0" borderId="53" xfId="0" applyFont="1" applyBorder="1" applyAlignment="1">
      <alignment vertical="center" wrapText="1"/>
    </xf>
    <xf numFmtId="4" fontId="4" fillId="0" borderId="16" xfId="0" applyNumberFormat="1" applyFont="1" applyBorder="1" applyAlignment="1">
      <alignment horizontal="center" vertical="center"/>
    </xf>
    <xf numFmtId="4" fontId="4" fillId="0" borderId="18" xfId="0" applyNumberFormat="1" applyFont="1" applyBorder="1" applyAlignment="1">
      <alignment horizontal="center" vertical="center"/>
    </xf>
    <xf numFmtId="4" fontId="4" fillId="0" borderId="12" xfId="0" applyNumberFormat="1" applyFont="1" applyBorder="1" applyAlignment="1">
      <alignment horizontal="center" vertical="center"/>
    </xf>
    <xf numFmtId="0" fontId="4" fillId="0" borderId="12" xfId="1" applyFont="1" applyBorder="1" applyAlignment="1">
      <alignment vertical="center"/>
    </xf>
    <xf numFmtId="4" fontId="4" fillId="3" borderId="12" xfId="0" applyNumberFormat="1" applyFont="1" applyFill="1" applyBorder="1" applyAlignment="1">
      <alignment horizontal="center" vertical="center"/>
    </xf>
    <xf numFmtId="4" fontId="4" fillId="3" borderId="14" xfId="0" applyNumberFormat="1" applyFont="1" applyFill="1" applyBorder="1" applyAlignment="1">
      <alignment horizontal="center" vertical="center"/>
    </xf>
    <xf numFmtId="4" fontId="4" fillId="3" borderId="15" xfId="0" applyNumberFormat="1" applyFont="1" applyFill="1" applyBorder="1" applyAlignment="1">
      <alignment horizontal="center" vertical="center"/>
    </xf>
    <xf numFmtId="4" fontId="4" fillId="3" borderId="23" xfId="0" applyNumberFormat="1" applyFont="1" applyFill="1" applyBorder="1" applyAlignment="1">
      <alignment horizontal="center" vertical="center"/>
    </xf>
    <xf numFmtId="4" fontId="4" fillId="3" borderId="12" xfId="0" applyNumberFormat="1" applyFont="1" applyFill="1" applyBorder="1" applyAlignment="1">
      <alignment horizontal="center" vertical="center" wrapText="1"/>
    </xf>
    <xf numFmtId="4" fontId="4" fillId="0" borderId="18" xfId="0" applyNumberFormat="1" applyFont="1" applyBorder="1" applyAlignment="1">
      <alignment horizontal="center" vertical="center"/>
    </xf>
    <xf numFmtId="0" fontId="5" fillId="0" borderId="50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4" fillId="0" borderId="15" xfId="1" applyNumberFormat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 wrapText="1"/>
    </xf>
    <xf numFmtId="4" fontId="4" fillId="0" borderId="53" xfId="0" applyNumberFormat="1" applyFont="1" applyBorder="1" applyAlignment="1">
      <alignment horizontal="center" vertical="center"/>
    </xf>
    <xf numFmtId="4" fontId="4" fillId="0" borderId="16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4" fontId="4" fillId="0" borderId="14" xfId="0" applyNumberFormat="1" applyFont="1" applyFill="1" applyBorder="1" applyAlignment="1">
      <alignment horizontal="center" vertical="center"/>
    </xf>
    <xf numFmtId="4" fontId="4" fillId="0" borderId="23" xfId="0" applyNumberFormat="1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4" fontId="9" fillId="0" borderId="0" xfId="1" applyNumberFormat="1" applyFont="1" applyAlignment="1">
      <alignment vertical="center"/>
    </xf>
    <xf numFmtId="4" fontId="9" fillId="0" borderId="8" xfId="1" applyNumberFormat="1" applyFont="1" applyBorder="1" applyAlignment="1">
      <alignment vertical="center"/>
    </xf>
    <xf numFmtId="0" fontId="9" fillId="0" borderId="10" xfId="1" applyFont="1" applyBorder="1" applyAlignment="1">
      <alignment vertical="center"/>
    </xf>
    <xf numFmtId="4" fontId="4" fillId="0" borderId="16" xfId="0" applyNumberFormat="1" applyFont="1" applyBorder="1" applyAlignment="1">
      <alignment horizontal="center" vertical="center"/>
    </xf>
    <xf numFmtId="4" fontId="4" fillId="0" borderId="16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3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5" fillId="0" borderId="27" xfId="0" applyFont="1" applyBorder="1" applyAlignment="1">
      <alignment horizontal="center" vertical="center" wrapText="1"/>
    </xf>
    <xf numFmtId="0" fontId="9" fillId="0" borderId="7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4" fontId="4" fillId="0" borderId="53" xfId="0" applyNumberFormat="1" applyFont="1" applyBorder="1" applyAlignment="1">
      <alignment horizontal="center" vertical="center"/>
    </xf>
    <xf numFmtId="0" fontId="4" fillId="0" borderId="53" xfId="0" applyFont="1" applyBorder="1" applyAlignment="1">
      <alignment vertical="center" wrapText="1"/>
    </xf>
    <xf numFmtId="4" fontId="4" fillId="0" borderId="16" xfId="0" applyNumberFormat="1" applyFont="1" applyBorder="1" applyAlignment="1">
      <alignment horizontal="center" vertical="center"/>
    </xf>
    <xf numFmtId="4" fontId="4" fillId="0" borderId="55" xfId="0" applyNumberFormat="1" applyFont="1" applyBorder="1" applyAlignment="1">
      <alignment horizontal="center" vertical="center"/>
    </xf>
    <xf numFmtId="4" fontId="4" fillId="0" borderId="106" xfId="0" applyNumberFormat="1" applyFont="1" applyBorder="1" applyAlignment="1">
      <alignment horizontal="center" vertical="center"/>
    </xf>
    <xf numFmtId="4" fontId="4" fillId="0" borderId="114" xfId="0" applyNumberFormat="1" applyFont="1" applyBorder="1" applyAlignment="1">
      <alignment horizontal="center" vertical="center"/>
    </xf>
    <xf numFmtId="4" fontId="4" fillId="0" borderId="78" xfId="0" applyNumberFormat="1" applyFont="1" applyFill="1" applyBorder="1" applyAlignment="1">
      <alignment horizontal="center" vertical="center"/>
    </xf>
    <xf numFmtId="0" fontId="4" fillId="0" borderId="120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121" xfId="0" applyFont="1" applyBorder="1" applyAlignment="1">
      <alignment vertical="center" wrapText="1"/>
    </xf>
    <xf numFmtId="0" fontId="4" fillId="0" borderId="25" xfId="0" applyFont="1" applyBorder="1" applyAlignment="1">
      <alignment vertical="center"/>
    </xf>
    <xf numFmtId="4" fontId="4" fillId="3" borderId="53" xfId="0" applyNumberFormat="1" applyFont="1" applyFill="1" applyBorder="1" applyAlignment="1">
      <alignment horizontal="center" vertical="center"/>
    </xf>
    <xf numFmtId="4" fontId="4" fillId="3" borderId="114" xfId="0" applyNumberFormat="1" applyFont="1" applyFill="1" applyBorder="1" applyAlignment="1">
      <alignment horizontal="center" vertical="center"/>
    </xf>
    <xf numFmtId="4" fontId="4" fillId="3" borderId="30" xfId="0" applyNumberFormat="1" applyFont="1" applyFill="1" applyBorder="1" applyAlignment="1">
      <alignment horizontal="center" vertical="center"/>
    </xf>
    <xf numFmtId="4" fontId="4" fillId="0" borderId="29" xfId="0" applyNumberFormat="1" applyFont="1" applyBorder="1" applyAlignment="1">
      <alignment horizontal="center" vertical="center" wrapText="1"/>
    </xf>
    <xf numFmtId="4" fontId="4" fillId="0" borderId="30" xfId="0" applyNumberFormat="1" applyFont="1" applyBorder="1" applyAlignment="1">
      <alignment horizontal="center" vertical="center" wrapText="1"/>
    </xf>
    <xf numFmtId="4" fontId="4" fillId="0" borderId="78" xfId="0" applyNumberFormat="1" applyFont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center" vertical="center" wrapText="1"/>
    </xf>
    <xf numFmtId="4" fontId="4" fillId="0" borderId="17" xfId="0" applyNumberFormat="1" applyFont="1" applyBorder="1" applyAlignment="1">
      <alignment horizontal="center" vertical="center" wrapText="1"/>
    </xf>
    <xf numFmtId="4" fontId="4" fillId="3" borderId="58" xfId="0" applyNumberFormat="1" applyFont="1" applyFill="1" applyBorder="1" applyAlignment="1">
      <alignment horizontal="center" vertical="center"/>
    </xf>
    <xf numFmtId="4" fontId="4" fillId="0" borderId="20" xfId="0" applyNumberFormat="1" applyFont="1" applyBorder="1" applyAlignment="1">
      <alignment horizontal="center" vertical="center" wrapText="1"/>
    </xf>
    <xf numFmtId="0" fontId="4" fillId="0" borderId="122" xfId="0" applyFont="1" applyBorder="1" applyAlignment="1">
      <alignment horizontal="center" vertical="center"/>
    </xf>
    <xf numFmtId="4" fontId="4" fillId="0" borderId="121" xfId="0" applyNumberFormat="1" applyFont="1" applyBorder="1" applyAlignment="1">
      <alignment horizontal="center" vertical="center"/>
    </xf>
    <xf numFmtId="4" fontId="4" fillId="0" borderId="72" xfId="0" applyNumberFormat="1" applyFont="1" applyFill="1" applyBorder="1" applyAlignment="1">
      <alignment horizontal="center" vertical="center"/>
    </xf>
    <xf numFmtId="4" fontId="4" fillId="0" borderId="121" xfId="0" applyNumberFormat="1" applyFont="1" applyFill="1" applyBorder="1" applyAlignment="1">
      <alignment horizontal="center" vertical="center"/>
    </xf>
    <xf numFmtId="4" fontId="4" fillId="0" borderId="123" xfId="0" applyNumberFormat="1" applyFont="1" applyBorder="1" applyAlignment="1">
      <alignment horizontal="center" vertical="center"/>
    </xf>
    <xf numFmtId="0" fontId="5" fillId="0" borderId="124" xfId="0" applyFont="1" applyBorder="1" applyAlignment="1">
      <alignment horizontal="center" vertical="center" wrapText="1"/>
    </xf>
    <xf numFmtId="4" fontId="4" fillId="0" borderId="102" xfId="0" applyNumberFormat="1" applyFont="1" applyFill="1" applyBorder="1" applyAlignment="1">
      <alignment horizontal="center" vertical="center"/>
    </xf>
    <xf numFmtId="4" fontId="4" fillId="0" borderId="125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53" xfId="0" applyFont="1" applyBorder="1" applyAlignment="1">
      <alignment vertical="center" wrapText="1"/>
    </xf>
    <xf numFmtId="4" fontId="4" fillId="0" borderId="53" xfId="0" applyNumberFormat="1" applyFont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0" fontId="4" fillId="0" borderId="53" xfId="0" applyFont="1" applyBorder="1" applyAlignment="1">
      <alignment vertical="center" wrapText="1"/>
    </xf>
    <xf numFmtId="0" fontId="4" fillId="0" borderId="56" xfId="0" applyFont="1" applyBorder="1" applyAlignment="1">
      <alignment vertical="center" wrapText="1"/>
    </xf>
    <xf numFmtId="4" fontId="4" fillId="0" borderId="16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53" xfId="0" applyFont="1" applyBorder="1" applyAlignment="1">
      <alignment vertical="center" wrapText="1"/>
    </xf>
    <xf numFmtId="4" fontId="4" fillId="0" borderId="53" xfId="0" applyNumberFormat="1" applyFont="1" applyBorder="1" applyAlignment="1">
      <alignment horizontal="center" vertical="center"/>
    </xf>
    <xf numFmtId="4" fontId="4" fillId="0" borderId="12" xfId="0" applyNumberFormat="1" applyFont="1" applyBorder="1" applyAlignment="1">
      <alignment horizontal="center" vertical="center"/>
    </xf>
    <xf numFmtId="0" fontId="4" fillId="0" borderId="56" xfId="0" applyFont="1" applyBorder="1" applyAlignment="1">
      <alignment vertical="center" wrapText="1"/>
    </xf>
    <xf numFmtId="4" fontId="4" fillId="0" borderId="56" xfId="0" applyNumberFormat="1" applyFont="1" applyBorder="1" applyAlignment="1">
      <alignment horizontal="center" vertical="center"/>
    </xf>
    <xf numFmtId="4" fontId="4" fillId="0" borderId="16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53" xfId="0" applyFont="1" applyBorder="1" applyAlignment="1">
      <alignment vertical="center" wrapText="1"/>
    </xf>
    <xf numFmtId="4" fontId="4" fillId="0" borderId="16" xfId="0" applyNumberFormat="1" applyFont="1" applyBorder="1" applyAlignment="1">
      <alignment horizontal="center" vertical="center"/>
    </xf>
    <xf numFmtId="0" fontId="5" fillId="0" borderId="107" xfId="0" applyFont="1" applyBorder="1" applyAlignment="1">
      <alignment horizontal="center" vertical="center" wrapText="1"/>
    </xf>
    <xf numFmtId="4" fontId="4" fillId="0" borderId="126" xfId="0" applyNumberFormat="1" applyFont="1" applyBorder="1" applyAlignment="1">
      <alignment horizontal="center" vertical="center"/>
    </xf>
    <xf numFmtId="4" fontId="4" fillId="0" borderId="127" xfId="0" applyNumberFormat="1" applyFont="1" applyBorder="1" applyAlignment="1">
      <alignment horizontal="center" vertical="center"/>
    </xf>
    <xf numFmtId="4" fontId="4" fillId="3" borderId="127" xfId="0" applyNumberFormat="1" applyFont="1" applyFill="1" applyBorder="1" applyAlignment="1">
      <alignment horizontal="center" vertical="center"/>
    </xf>
    <xf numFmtId="4" fontId="4" fillId="0" borderId="52" xfId="0" applyNumberFormat="1" applyFont="1" applyFill="1" applyBorder="1" applyAlignment="1">
      <alignment horizontal="center" vertical="center"/>
    </xf>
    <xf numFmtId="4" fontId="4" fillId="0" borderId="128" xfId="0" applyNumberFormat="1" applyFont="1" applyFill="1" applyBorder="1" applyAlignment="1">
      <alignment horizontal="center" vertical="center"/>
    </xf>
    <xf numFmtId="4" fontId="4" fillId="0" borderId="81" xfId="0" applyNumberFormat="1" applyFont="1" applyFill="1" applyBorder="1" applyAlignment="1">
      <alignment horizontal="center" vertical="center"/>
    </xf>
    <xf numFmtId="4" fontId="4" fillId="0" borderId="129" xfId="0" applyNumberFormat="1" applyFont="1" applyBorder="1" applyAlignment="1">
      <alignment horizontal="center" vertical="center"/>
    </xf>
    <xf numFmtId="4" fontId="4" fillId="3" borderId="29" xfId="0" applyNumberFormat="1" applyFont="1" applyFill="1" applyBorder="1" applyAlignment="1">
      <alignment horizontal="center" vertical="center"/>
    </xf>
    <xf numFmtId="0" fontId="4" fillId="0" borderId="132" xfId="1" applyFont="1" applyBorder="1" applyAlignment="1">
      <alignment vertical="center"/>
    </xf>
    <xf numFmtId="4" fontId="4" fillId="0" borderId="132" xfId="1" applyNumberFormat="1" applyFont="1" applyFill="1" applyBorder="1" applyAlignment="1">
      <alignment vertical="center"/>
    </xf>
    <xf numFmtId="4" fontId="4" fillId="0" borderId="132" xfId="1" applyNumberFormat="1" applyFont="1" applyFill="1" applyBorder="1" applyAlignment="1">
      <alignment horizontal="center" vertical="center"/>
    </xf>
    <xf numFmtId="4" fontId="4" fillId="0" borderId="131" xfId="1" applyNumberFormat="1" applyFont="1" applyBorder="1" applyAlignment="1">
      <alignment horizontal="center" vertical="center"/>
    </xf>
    <xf numFmtId="4" fontId="4" fillId="0" borderId="133" xfId="1" applyNumberFormat="1" applyFont="1" applyBorder="1" applyAlignment="1">
      <alignment horizontal="center" vertical="center"/>
    </xf>
    <xf numFmtId="4" fontId="4" fillId="0" borderId="134" xfId="1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center" vertical="center"/>
    </xf>
    <xf numFmtId="4" fontId="4" fillId="0" borderId="16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center" vertical="center"/>
    </xf>
    <xf numFmtId="4" fontId="4" fillId="0" borderId="16" xfId="0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4" fontId="4" fillId="0" borderId="16" xfId="0" applyNumberFormat="1" applyFont="1" applyBorder="1" applyAlignment="1">
      <alignment horizontal="center" vertical="center"/>
    </xf>
    <xf numFmtId="0" fontId="16" fillId="0" borderId="0" xfId="3" applyFont="1" applyAlignment="1">
      <alignment vertical="center"/>
    </xf>
    <xf numFmtId="0" fontId="17" fillId="0" borderId="8" xfId="3" applyFont="1" applyBorder="1" applyAlignment="1">
      <alignment vertical="center"/>
    </xf>
    <xf numFmtId="0" fontId="17" fillId="0" borderId="9" xfId="3" applyFont="1" applyBorder="1" applyAlignment="1">
      <alignment vertical="center"/>
    </xf>
    <xf numFmtId="0" fontId="17" fillId="0" borderId="9" xfId="3" applyFont="1" applyBorder="1" applyAlignment="1">
      <alignment horizontal="center" vertical="center"/>
    </xf>
    <xf numFmtId="0" fontId="17" fillId="0" borderId="9" xfId="3" applyFont="1" applyBorder="1" applyAlignment="1">
      <alignment horizontal="right" vertical="center" wrapText="1"/>
    </xf>
    <xf numFmtId="17" fontId="17" fillId="0" borderId="10" xfId="3" applyNumberFormat="1" applyFont="1" applyBorder="1" applyAlignment="1">
      <alignment horizontal="right" vertical="center"/>
    </xf>
    <xf numFmtId="0" fontId="19" fillId="0" borderId="0" xfId="3" applyFont="1" applyAlignment="1">
      <alignment vertical="center"/>
    </xf>
    <xf numFmtId="49" fontId="18" fillId="5" borderId="137" xfId="3" applyNumberFormat="1" applyFont="1" applyFill="1" applyBorder="1" applyAlignment="1">
      <alignment horizontal="center" vertical="center" wrapText="1"/>
    </xf>
    <xf numFmtId="0" fontId="18" fillId="5" borderId="137" xfId="3" applyFont="1" applyFill="1" applyBorder="1" applyAlignment="1">
      <alignment horizontal="left" vertical="center" wrapText="1"/>
    </xf>
    <xf numFmtId="0" fontId="19" fillId="5" borderId="137" xfId="3" applyFont="1" applyFill="1" applyBorder="1" applyAlignment="1">
      <alignment horizontal="center" vertical="center" wrapText="1"/>
    </xf>
    <xf numFmtId="4" fontId="19" fillId="5" borderId="137" xfId="3" applyNumberFormat="1" applyFont="1" applyFill="1" applyBorder="1" applyAlignment="1">
      <alignment horizontal="center" vertical="center" wrapText="1"/>
    </xf>
    <xf numFmtId="4" fontId="18" fillId="5" borderId="137" xfId="3" applyNumberFormat="1" applyFont="1" applyFill="1" applyBorder="1" applyAlignment="1">
      <alignment vertical="center" wrapText="1"/>
    </xf>
    <xf numFmtId="49" fontId="18" fillId="0" borderId="137" xfId="3" applyNumberFormat="1" applyFont="1" applyBorder="1" applyAlignment="1">
      <alignment horizontal="center" vertical="center" wrapText="1"/>
    </xf>
    <xf numFmtId="0" fontId="18" fillId="0" borderId="137" xfId="3" applyFont="1" applyBorder="1" applyAlignment="1">
      <alignment horizontal="left" vertical="center" wrapText="1"/>
    </xf>
    <xf numFmtId="0" fontId="19" fillId="0" borderId="137" xfId="3" applyFont="1" applyBorder="1" applyAlignment="1">
      <alignment horizontal="center" vertical="center" wrapText="1"/>
    </xf>
    <xf numFmtId="4" fontId="19" fillId="0" borderId="137" xfId="3" applyNumberFormat="1" applyFont="1" applyBorder="1" applyAlignment="1">
      <alignment horizontal="center" vertical="center" wrapText="1"/>
    </xf>
    <xf numFmtId="49" fontId="19" fillId="0" borderId="137" xfId="3" applyNumberFormat="1" applyFont="1" applyFill="1" applyBorder="1" applyAlignment="1">
      <alignment horizontal="center" vertical="center" wrapText="1"/>
    </xf>
    <xf numFmtId="0" fontId="19" fillId="0" borderId="137" xfId="3" applyFont="1" applyFill="1" applyBorder="1" applyAlignment="1">
      <alignment horizontal="center" vertical="center" wrapText="1"/>
    </xf>
    <xf numFmtId="0" fontId="4" fillId="0" borderId="137" xfId="3" applyFont="1" applyFill="1" applyBorder="1" applyAlignment="1">
      <alignment horizontal="center" vertical="center"/>
    </xf>
    <xf numFmtId="0" fontId="4" fillId="0" borderId="137" xfId="3" applyFont="1" applyFill="1" applyBorder="1" applyAlignment="1">
      <alignment horizontal="left" vertical="center" wrapText="1"/>
    </xf>
    <xf numFmtId="4" fontId="19" fillId="0" borderId="137" xfId="3" applyNumberFormat="1" applyFont="1" applyFill="1" applyBorder="1" applyAlignment="1">
      <alignment horizontal="center" vertical="center" wrapText="1"/>
    </xf>
    <xf numFmtId="49" fontId="18" fillId="0" borderId="137" xfId="3" applyNumberFormat="1" applyFont="1" applyFill="1" applyBorder="1" applyAlignment="1">
      <alignment horizontal="center" vertical="center" wrapText="1"/>
    </xf>
    <xf numFmtId="0" fontId="18" fillId="0" borderId="137" xfId="3" applyFont="1" applyFill="1" applyBorder="1" applyAlignment="1">
      <alignment horizontal="left" vertical="center" wrapText="1"/>
    </xf>
    <xf numFmtId="0" fontId="19" fillId="0" borderId="137" xfId="3" applyFont="1" applyBorder="1" applyAlignment="1">
      <alignment horizontal="left" vertical="center" wrapText="1"/>
    </xf>
    <xf numFmtId="49" fontId="19" fillId="0" borderId="137" xfId="3" applyNumberFormat="1" applyFont="1" applyBorder="1" applyAlignment="1">
      <alignment horizontal="center" vertical="center" wrapText="1"/>
    </xf>
    <xf numFmtId="0" fontId="19" fillId="0" borderId="4" xfId="3" applyFont="1" applyBorder="1" applyAlignment="1">
      <alignment vertical="center" wrapText="1"/>
    </xf>
    <xf numFmtId="0" fontId="19" fillId="0" borderId="0" xfId="3" applyFont="1" applyAlignment="1">
      <alignment horizontal="center" vertical="center"/>
    </xf>
    <xf numFmtId="4" fontId="19" fillId="0" borderId="0" xfId="3" applyNumberFormat="1" applyFont="1" applyAlignment="1">
      <alignment vertical="center"/>
    </xf>
    <xf numFmtId="0" fontId="4" fillId="0" borderId="0" xfId="4" applyFont="1"/>
    <xf numFmtId="14" fontId="4" fillId="0" borderId="0" xfId="4" applyNumberFormat="1" applyFont="1"/>
    <xf numFmtId="0" fontId="7" fillId="0" borderId="0" xfId="4" applyFont="1"/>
    <xf numFmtId="4" fontId="4" fillId="0" borderId="8" xfId="1" applyNumberFormat="1" applyFont="1" applyBorder="1" applyAlignment="1">
      <alignment vertical="center"/>
    </xf>
    <xf numFmtId="4" fontId="21" fillId="0" borderId="137" xfId="3" applyNumberFormat="1" applyFont="1" applyBorder="1" applyAlignment="1">
      <alignment vertical="center" wrapText="1"/>
    </xf>
    <xf numFmtId="4" fontId="21" fillId="0" borderId="137" xfId="3" applyNumberFormat="1" applyFont="1" applyFill="1" applyBorder="1" applyAlignment="1">
      <alignment vertical="center" wrapText="1"/>
    </xf>
    <xf numFmtId="4" fontId="22" fillId="5" borderId="137" xfId="3" applyNumberFormat="1" applyFont="1" applyFill="1" applyBorder="1" applyAlignment="1">
      <alignment vertical="center" wrapText="1"/>
    </xf>
    <xf numFmtId="4" fontId="4" fillId="0" borderId="10" xfId="1" applyNumberFormat="1" applyFont="1" applyBorder="1" applyAlignment="1">
      <alignment vertical="center"/>
    </xf>
    <xf numFmtId="4" fontId="4" fillId="0" borderId="112" xfId="1" applyNumberFormat="1" applyFont="1" applyBorder="1" applyAlignment="1">
      <alignment vertical="center"/>
    </xf>
    <xf numFmtId="4" fontId="4" fillId="0" borderId="113" xfId="1" applyNumberFormat="1" applyFont="1" applyBorder="1" applyAlignment="1">
      <alignment vertical="center"/>
    </xf>
    <xf numFmtId="0" fontId="4" fillId="0" borderId="138" xfId="1" applyFont="1" applyBorder="1" applyAlignment="1">
      <alignment vertical="center"/>
    </xf>
    <xf numFmtId="0" fontId="9" fillId="0" borderId="139" xfId="1" applyFont="1" applyBorder="1" applyAlignment="1">
      <alignment vertical="center"/>
    </xf>
    <xf numFmtId="0" fontId="4" fillId="0" borderId="139" xfId="1" applyFont="1" applyBorder="1" applyAlignment="1">
      <alignment vertical="center"/>
    </xf>
    <xf numFmtId="0" fontId="4" fillId="0" borderId="139" xfId="1" applyFont="1" applyBorder="1" applyAlignment="1">
      <alignment horizontal="right" vertical="center"/>
    </xf>
    <xf numFmtId="0" fontId="9" fillId="0" borderId="0" xfId="1" applyFont="1" applyBorder="1" applyAlignment="1">
      <alignment vertical="center"/>
    </xf>
    <xf numFmtId="0" fontId="4" fillId="0" borderId="0" xfId="1" applyFont="1" applyBorder="1" applyAlignment="1">
      <alignment horizontal="right" vertical="center"/>
    </xf>
    <xf numFmtId="49" fontId="4" fillId="0" borderId="0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vertical="center"/>
    </xf>
    <xf numFmtId="4" fontId="4" fillId="0" borderId="4" xfId="1" applyNumberFormat="1" applyFont="1" applyBorder="1" applyAlignment="1">
      <alignment horizontal="center" vertical="center"/>
    </xf>
    <xf numFmtId="4" fontId="9" fillId="0" borderId="4" xfId="1" applyNumberFormat="1" applyFont="1" applyBorder="1" applyAlignment="1">
      <alignment horizontal="center" vertical="center"/>
    </xf>
    <xf numFmtId="4" fontId="4" fillId="0" borderId="0" xfId="1" applyNumberFormat="1" applyFont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4" fontId="4" fillId="0" borderId="8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0" fontId="9" fillId="0" borderId="97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4" fontId="4" fillId="0" borderId="4" xfId="1" applyNumberFormat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18" fillId="0" borderId="137" xfId="0" applyFont="1" applyBorder="1" applyAlignment="1">
      <alignment horizontal="left" vertical="center" wrapText="1"/>
    </xf>
    <xf numFmtId="0" fontId="19" fillId="0" borderId="4" xfId="0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4" fontId="4" fillId="0" borderId="9" xfId="1" applyNumberFormat="1" applyFont="1" applyBorder="1" applyAlignment="1">
      <alignment horizontal="center" vertical="center"/>
    </xf>
    <xf numFmtId="0" fontId="4" fillId="0" borderId="9" xfId="1" applyFont="1" applyBorder="1" applyAlignment="1">
      <alignment vertical="center"/>
    </xf>
    <xf numFmtId="4" fontId="9" fillId="0" borderId="10" xfId="1" applyNumberFormat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5" fillId="0" borderId="97" xfId="1" applyFont="1" applyBorder="1" applyAlignment="1">
      <alignment vertical="center"/>
    </xf>
    <xf numFmtId="0" fontId="4" fillId="0" borderId="97" xfId="1" applyFont="1" applyBorder="1" applyAlignment="1">
      <alignment horizontal="center" vertical="center"/>
    </xf>
    <xf numFmtId="4" fontId="4" fillId="0" borderId="97" xfId="1" applyNumberFormat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4" fontId="4" fillId="0" borderId="5" xfId="1" applyNumberFormat="1" applyFont="1" applyBorder="1" applyAlignment="1">
      <alignment horizontal="center" vertical="center"/>
    </xf>
    <xf numFmtId="2" fontId="4" fillId="0" borderId="0" xfId="1" applyNumberFormat="1" applyFont="1" applyAlignment="1">
      <alignment vertical="center"/>
    </xf>
    <xf numFmtId="0" fontId="9" fillId="0" borderId="9" xfId="1" applyFont="1" applyBorder="1" applyAlignment="1">
      <alignment vertical="center"/>
    </xf>
    <xf numFmtId="0" fontId="23" fillId="0" borderId="0" xfId="1" applyFont="1" applyAlignment="1">
      <alignment vertical="center"/>
    </xf>
    <xf numFmtId="0" fontId="5" fillId="0" borderId="36" xfId="0" applyFont="1" applyBorder="1" applyAlignment="1">
      <alignment horizontal="center" vertical="center" wrapText="1"/>
    </xf>
    <xf numFmtId="0" fontId="4" fillId="0" borderId="53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9" fillId="0" borderId="137" xfId="0" applyFont="1" applyBorder="1" applyAlignment="1">
      <alignment horizontal="center" vertical="center" wrapText="1"/>
    </xf>
    <xf numFmtId="4" fontId="19" fillId="0" borderId="4" xfId="0" applyNumberFormat="1" applyFont="1" applyBorder="1" applyAlignment="1">
      <alignment horizontal="center" vertical="center"/>
    </xf>
    <xf numFmtId="0" fontId="19" fillId="0" borderId="137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center" vertical="center"/>
    </xf>
    <xf numFmtId="4" fontId="19" fillId="0" borderId="137" xfId="0" applyNumberFormat="1" applyFont="1" applyFill="1" applyBorder="1" applyAlignment="1">
      <alignment horizontal="center" vertical="center" wrapText="1"/>
    </xf>
    <xf numFmtId="0" fontId="4" fillId="0" borderId="137" xfId="0" applyFont="1" applyFill="1" applyBorder="1" applyAlignment="1">
      <alignment horizontal="left" vertical="center" wrapText="1"/>
    </xf>
    <xf numFmtId="0" fontId="15" fillId="0" borderId="8" xfId="3" applyFont="1" applyBorder="1" applyAlignment="1">
      <alignment horizontal="center" vertical="center" wrapText="1"/>
    </xf>
    <xf numFmtId="0" fontId="15" fillId="0" borderId="9" xfId="3" applyFont="1" applyBorder="1" applyAlignment="1">
      <alignment horizontal="center" vertical="center" wrapText="1"/>
    </xf>
    <xf numFmtId="0" fontId="15" fillId="0" borderId="10" xfId="3" applyFont="1" applyBorder="1" applyAlignment="1">
      <alignment horizontal="center" vertical="center" wrapText="1"/>
    </xf>
    <xf numFmtId="0" fontId="18" fillId="4" borderId="135" xfId="3" applyFont="1" applyFill="1" applyBorder="1" applyAlignment="1">
      <alignment horizontal="center" vertical="center" wrapText="1"/>
    </xf>
    <xf numFmtId="0" fontId="18" fillId="4" borderId="136" xfId="3" applyFont="1" applyFill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4" fillId="0" borderId="54" xfId="1" applyFont="1" applyBorder="1" applyAlignment="1">
      <alignment horizontal="center" vertical="center" textRotation="90" wrapText="1"/>
    </xf>
    <xf numFmtId="0" fontId="4" fillId="0" borderId="130" xfId="1" applyFont="1" applyBorder="1" applyAlignment="1">
      <alignment horizontal="center" vertical="center" textRotation="90" wrapText="1"/>
    </xf>
    <xf numFmtId="0" fontId="4" fillId="0" borderId="26" xfId="1" applyFont="1" applyBorder="1" applyAlignment="1">
      <alignment horizontal="center" vertical="center" textRotation="90" wrapText="1"/>
    </xf>
    <xf numFmtId="0" fontId="4" fillId="0" borderId="0" xfId="1" applyFont="1" applyAlignment="1">
      <alignment horizontal="center" vertical="center"/>
    </xf>
    <xf numFmtId="4" fontId="4" fillId="0" borderId="110" xfId="1" applyNumberFormat="1" applyFont="1" applyBorder="1" applyAlignment="1">
      <alignment horizontal="right" vertical="center"/>
    </xf>
    <xf numFmtId="4" fontId="4" fillId="0" borderId="112" xfId="1" applyNumberFormat="1" applyFont="1" applyBorder="1" applyAlignment="1">
      <alignment horizontal="right" vertical="center"/>
    </xf>
    <xf numFmtId="0" fontId="4" fillId="0" borderId="111" xfId="1" applyFont="1" applyBorder="1" applyAlignment="1">
      <alignment horizontal="left" vertical="center"/>
    </xf>
    <xf numFmtId="0" fontId="4" fillId="0" borderId="113" xfId="1" applyFont="1" applyBorder="1" applyAlignment="1">
      <alignment horizontal="left" vertical="center"/>
    </xf>
    <xf numFmtId="4" fontId="4" fillId="0" borderId="109" xfId="1" applyNumberFormat="1" applyFont="1" applyBorder="1" applyAlignment="1">
      <alignment horizontal="center" vertical="center"/>
    </xf>
    <xf numFmtId="4" fontId="4" fillId="0" borderId="83" xfId="1" applyNumberFormat="1" applyFont="1" applyBorder="1" applyAlignment="1">
      <alignment horizontal="center" vertical="center"/>
    </xf>
    <xf numFmtId="4" fontId="4" fillId="0" borderId="84" xfId="1" applyNumberFormat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5" fillId="0" borderId="64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64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62" xfId="1" applyFont="1" applyBorder="1" applyAlignment="1">
      <alignment horizontal="center" vertical="center" wrapText="1"/>
    </xf>
    <xf numFmtId="0" fontId="5" fillId="0" borderId="63" xfId="1" applyFont="1" applyBorder="1" applyAlignment="1">
      <alignment horizontal="center" vertical="center" wrapText="1"/>
    </xf>
    <xf numFmtId="0" fontId="5" fillId="0" borderId="65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8" fillId="0" borderId="61" xfId="1" applyFont="1" applyBorder="1" applyAlignment="1">
      <alignment horizontal="center" vertical="center"/>
    </xf>
    <xf numFmtId="0" fontId="9" fillId="0" borderId="80" xfId="1" applyFont="1" applyBorder="1" applyAlignment="1">
      <alignment horizontal="center" vertical="center"/>
    </xf>
    <xf numFmtId="0" fontId="9" fillId="0" borderId="103" xfId="1" applyFont="1" applyBorder="1" applyAlignment="1">
      <alignment horizontal="center" vertical="center"/>
    </xf>
    <xf numFmtId="0" fontId="9" fillId="0" borderId="97" xfId="1" applyFont="1" applyBorder="1" applyAlignment="1">
      <alignment horizontal="center" vertical="center"/>
    </xf>
    <xf numFmtId="0" fontId="4" fillId="0" borderId="120" xfId="1" applyFont="1" applyBorder="1" applyAlignment="1">
      <alignment horizontal="center" vertical="center" wrapText="1"/>
    </xf>
    <xf numFmtId="0" fontId="4" fillId="0" borderId="141" xfId="1" applyFont="1" applyBorder="1" applyAlignment="1">
      <alignment horizontal="center" vertical="center" wrapText="1"/>
    </xf>
    <xf numFmtId="0" fontId="4" fillId="0" borderId="104" xfId="1" applyFont="1" applyBorder="1" applyAlignment="1">
      <alignment horizontal="center" vertical="center" wrapText="1"/>
    </xf>
    <xf numFmtId="0" fontId="4" fillId="0" borderId="106" xfId="1" applyFont="1" applyBorder="1" applyAlignment="1">
      <alignment horizontal="center" vertical="center" wrapText="1"/>
    </xf>
    <xf numFmtId="0" fontId="4" fillId="0" borderId="57" xfId="1" applyFont="1" applyBorder="1" applyAlignment="1">
      <alignment horizontal="center" vertical="center" wrapText="1"/>
    </xf>
    <xf numFmtId="0" fontId="4" fillId="0" borderId="51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9" fillId="0" borderId="140" xfId="1" applyFont="1" applyBorder="1" applyAlignment="1">
      <alignment horizontal="center" vertical="center" textRotation="90"/>
    </xf>
    <xf numFmtId="0" fontId="9" fillId="0" borderId="106" xfId="1" applyFont="1" applyBorder="1" applyAlignment="1">
      <alignment horizontal="center" vertical="center" textRotation="90"/>
    </xf>
    <xf numFmtId="0" fontId="9" fillId="0" borderId="51" xfId="1" applyFont="1" applyBorder="1" applyAlignment="1">
      <alignment horizontal="center" vertical="center" textRotation="90"/>
    </xf>
    <xf numFmtId="0" fontId="4" fillId="0" borderId="7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4" fontId="9" fillId="0" borderId="56" xfId="1" applyNumberFormat="1" applyFont="1" applyBorder="1" applyAlignment="1">
      <alignment horizontal="center" vertical="center"/>
    </xf>
    <xf numFmtId="0" fontId="9" fillId="0" borderId="55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9" fillId="0" borderId="56" xfId="1" applyFont="1" applyBorder="1" applyAlignment="1">
      <alignment horizontal="center" vertical="center" textRotation="90"/>
    </xf>
    <xf numFmtId="0" fontId="9" fillId="0" borderId="55" xfId="1" applyFont="1" applyBorder="1" applyAlignment="1">
      <alignment horizontal="center" vertical="center" textRotation="90"/>
    </xf>
    <xf numFmtId="0" fontId="9" fillId="0" borderId="27" xfId="1" applyFont="1" applyBorder="1" applyAlignment="1">
      <alignment horizontal="center" vertical="center" textRotation="90"/>
    </xf>
    <xf numFmtId="4" fontId="9" fillId="0" borderId="4" xfId="1" applyNumberFormat="1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04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116" xfId="0" applyFont="1" applyBorder="1" applyAlignment="1">
      <alignment horizontal="center" vertical="center"/>
    </xf>
    <xf numFmtId="0" fontId="5" fillId="0" borderId="117" xfId="0" applyFont="1" applyBorder="1" applyAlignment="1">
      <alignment horizontal="center" vertical="center"/>
    </xf>
    <xf numFmtId="0" fontId="5" fillId="0" borderId="11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108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115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5" fillId="0" borderId="91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9" fillId="0" borderId="82" xfId="0" applyFont="1" applyBorder="1" applyAlignment="1">
      <alignment horizontal="center" vertical="center" wrapText="1"/>
    </xf>
    <xf numFmtId="0" fontId="9" fillId="0" borderId="71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9" fillId="0" borderId="82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10" fillId="0" borderId="116" xfId="0" applyFont="1" applyBorder="1" applyAlignment="1">
      <alignment horizontal="center" vertical="center" wrapText="1"/>
    </xf>
    <xf numFmtId="0" fontId="10" fillId="0" borderId="118" xfId="0" applyFont="1" applyBorder="1" applyAlignment="1">
      <alignment horizontal="center" vertical="center" wrapText="1"/>
    </xf>
    <xf numFmtId="0" fontId="10" fillId="0" borderId="117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24" xfId="0" applyFont="1" applyFill="1" applyBorder="1" applyAlignment="1">
      <alignment horizontal="center" vertical="center" wrapText="1"/>
    </xf>
    <xf numFmtId="0" fontId="5" fillId="0" borderId="95" xfId="0" applyFont="1" applyFill="1" applyBorder="1" applyAlignment="1">
      <alignment horizontal="center" vertical="center" wrapText="1"/>
    </xf>
    <xf numFmtId="0" fontId="5" fillId="0" borderId="119" xfId="0" applyFont="1" applyBorder="1" applyAlignment="1">
      <alignment horizontal="center" vertical="center"/>
    </xf>
    <xf numFmtId="0" fontId="10" fillId="0" borderId="91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10" fillId="0" borderId="104" xfId="0" applyFont="1" applyBorder="1" applyAlignment="1">
      <alignment horizontal="center" vertical="center" wrapText="1"/>
    </xf>
    <xf numFmtId="0" fontId="10" fillId="0" borderId="106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105" xfId="0" applyFont="1" applyBorder="1" applyAlignment="1">
      <alignment horizontal="center" vertical="center"/>
    </xf>
    <xf numFmtId="0" fontId="10" fillId="0" borderId="107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textRotation="90" wrapText="1"/>
    </xf>
    <xf numFmtId="0" fontId="5" fillId="0" borderId="26" xfId="0" applyFont="1" applyBorder="1" applyAlignment="1">
      <alignment horizontal="center" vertical="center" textRotation="90" wrapText="1"/>
    </xf>
    <xf numFmtId="0" fontId="5" fillId="0" borderId="64" xfId="0" applyFont="1" applyBorder="1" applyAlignment="1">
      <alignment horizontal="center" vertical="center" textRotation="90" wrapText="1"/>
    </xf>
    <xf numFmtId="0" fontId="5" fillId="0" borderId="27" xfId="0" applyFont="1" applyBorder="1" applyAlignment="1">
      <alignment horizontal="center" vertical="center" textRotation="90" wrapText="1"/>
    </xf>
    <xf numFmtId="0" fontId="5" fillId="0" borderId="3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70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 textRotation="90" wrapText="1"/>
    </xf>
    <xf numFmtId="0" fontId="5" fillId="0" borderId="35" xfId="0" applyFont="1" applyBorder="1" applyAlignment="1">
      <alignment horizontal="center" vertical="center" textRotation="90" wrapText="1"/>
    </xf>
    <xf numFmtId="4" fontId="9" fillId="0" borderId="8" xfId="0" applyNumberFormat="1" applyFont="1" applyBorder="1" applyAlignment="1">
      <alignment horizontal="center" vertical="center"/>
    </xf>
    <xf numFmtId="4" fontId="9" fillId="0" borderId="9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 wrapText="1"/>
    </xf>
    <xf numFmtId="4" fontId="4" fillId="0" borderId="72" xfId="0" applyNumberFormat="1" applyFont="1" applyBorder="1" applyAlignment="1">
      <alignment horizontal="center" vertical="center"/>
    </xf>
    <xf numFmtId="4" fontId="4" fillId="0" borderId="15" xfId="0" applyNumberFormat="1" applyFont="1" applyBorder="1" applyAlignment="1">
      <alignment horizontal="center" vertical="center"/>
    </xf>
    <xf numFmtId="0" fontId="4" fillId="0" borderId="53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4" fontId="4" fillId="0" borderId="53" xfId="0" applyNumberFormat="1" applyFont="1" applyBorder="1" applyAlignment="1">
      <alignment horizontal="center" vertical="center"/>
    </xf>
    <xf numFmtId="4" fontId="4" fillId="0" borderId="12" xfId="0" applyNumberFormat="1" applyFont="1" applyBorder="1" applyAlignment="1">
      <alignment horizontal="center" vertical="center"/>
    </xf>
    <xf numFmtId="4" fontId="4" fillId="0" borderId="58" xfId="0" applyNumberFormat="1" applyFont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56" xfId="0" applyFont="1" applyBorder="1" applyAlignment="1">
      <alignment vertical="center" wrapText="1"/>
    </xf>
    <xf numFmtId="4" fontId="4" fillId="0" borderId="56" xfId="0" applyNumberFormat="1" applyFont="1" applyBorder="1" applyAlignment="1">
      <alignment horizontal="center" vertical="center"/>
    </xf>
    <xf numFmtId="4" fontId="4" fillId="0" borderId="54" xfId="0" applyNumberFormat="1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/>
    </xf>
    <xf numFmtId="4" fontId="4" fillId="0" borderId="16" xfId="0" applyNumberFormat="1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3" xfId="2"/>
    <cellStyle name="Normal 4" xfId="3"/>
    <cellStyle name="Normal_Cronograma" xfId="4"/>
  </cellStyles>
  <dxfs count="0"/>
  <tableStyles count="0" defaultTableStyle="TableStyleMedium9" defaultPivotStyle="PivotStyleLight16"/>
  <colors>
    <mruColors>
      <color rgb="FFFA38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3"/>
  <sheetViews>
    <sheetView showGridLines="0" showZeros="0" tabSelected="1" workbookViewId="0">
      <pane ySplit="4" topLeftCell="A5" activePane="bottomLeft" state="frozen"/>
      <selection activeCell="D345" sqref="D345"/>
      <selection pane="bottomLeft" activeCell="D355" sqref="D355"/>
    </sheetView>
  </sheetViews>
  <sheetFormatPr defaultRowHeight="11.25" x14ac:dyDescent="0.2"/>
  <cols>
    <col min="1" max="1" width="11.42578125" style="331" customWidth="1"/>
    <col min="2" max="2" width="80.85546875" style="331" customWidth="1"/>
    <col min="3" max="3" width="7.42578125" style="331" customWidth="1"/>
    <col min="4" max="4" width="10.7109375" style="331" customWidth="1"/>
    <col min="5" max="5" width="49.5703125" style="331" customWidth="1"/>
    <col min="6" max="16384" width="9.140625" style="331"/>
  </cols>
  <sheetData>
    <row r="1" spans="1:5" ht="18.75" customHeight="1" thickBot="1" x14ac:dyDescent="0.25">
      <c r="A1" s="416" t="s">
        <v>1116</v>
      </c>
      <c r="B1" s="417"/>
      <c r="C1" s="417"/>
      <c r="D1" s="417"/>
      <c r="E1" s="418"/>
    </row>
    <row r="2" spans="1:5" ht="12" thickBot="1" x14ac:dyDescent="0.25">
      <c r="A2" s="332" t="s">
        <v>448</v>
      </c>
      <c r="B2" s="333" t="s">
        <v>217</v>
      </c>
      <c r="C2" s="334"/>
      <c r="D2" s="335"/>
      <c r="E2" s="336" t="s">
        <v>1114</v>
      </c>
    </row>
    <row r="3" spans="1:5" s="337" customFormat="1" ht="10.5" customHeight="1" x14ac:dyDescent="0.2">
      <c r="A3" s="419" t="s">
        <v>449</v>
      </c>
      <c r="B3" s="419" t="s">
        <v>450</v>
      </c>
      <c r="C3" s="419" t="s">
        <v>451</v>
      </c>
      <c r="D3" s="419" t="s">
        <v>452</v>
      </c>
      <c r="E3" s="419" t="s">
        <v>1115</v>
      </c>
    </row>
    <row r="4" spans="1:5" s="337" customFormat="1" ht="10.5" x14ac:dyDescent="0.2">
      <c r="A4" s="420"/>
      <c r="B4" s="420"/>
      <c r="C4" s="420"/>
      <c r="D4" s="420"/>
      <c r="E4" s="420"/>
    </row>
    <row r="5" spans="1:5" x14ac:dyDescent="0.2">
      <c r="A5" s="338" t="s">
        <v>453</v>
      </c>
      <c r="B5" s="339" t="s">
        <v>454</v>
      </c>
      <c r="C5" s="340"/>
      <c r="D5" s="341"/>
      <c r="E5" s="342"/>
    </row>
    <row r="6" spans="1:5" x14ac:dyDescent="0.2">
      <c r="A6" s="343" t="s">
        <v>455</v>
      </c>
      <c r="B6" s="344" t="s">
        <v>456</v>
      </c>
      <c r="C6" s="345"/>
      <c r="D6" s="346"/>
      <c r="E6" s="363"/>
    </row>
    <row r="7" spans="1:5" x14ac:dyDescent="0.2">
      <c r="A7" s="347" t="s">
        <v>457</v>
      </c>
      <c r="B7" s="350" t="s">
        <v>458</v>
      </c>
      <c r="C7" s="349" t="s">
        <v>110</v>
      </c>
      <c r="D7" s="351">
        <v>221.47</v>
      </c>
      <c r="E7" s="364" t="s">
        <v>1117</v>
      </c>
    </row>
    <row r="8" spans="1:5" ht="21" x14ac:dyDescent="0.2">
      <c r="A8" s="347" t="s">
        <v>459</v>
      </c>
      <c r="B8" s="350" t="s">
        <v>460</v>
      </c>
      <c r="C8" s="349" t="s">
        <v>39</v>
      </c>
      <c r="D8" s="351">
        <v>704.61</v>
      </c>
      <c r="E8" s="363" t="s">
        <v>1118</v>
      </c>
    </row>
    <row r="9" spans="1:5" ht="21" x14ac:dyDescent="0.2">
      <c r="A9" s="347" t="s">
        <v>461</v>
      </c>
      <c r="B9" s="350" t="s">
        <v>462</v>
      </c>
      <c r="C9" s="349" t="s">
        <v>39</v>
      </c>
      <c r="D9" s="351">
        <v>704.61</v>
      </c>
      <c r="E9" s="363" t="s">
        <v>1118</v>
      </c>
    </row>
    <row r="10" spans="1:5" ht="21" x14ac:dyDescent="0.2">
      <c r="A10" s="347" t="s">
        <v>463</v>
      </c>
      <c r="B10" s="350" t="s">
        <v>464</v>
      </c>
      <c r="C10" s="349" t="s">
        <v>110</v>
      </c>
      <c r="D10" s="351">
        <v>71.98</v>
      </c>
      <c r="E10" s="363" t="s">
        <v>1123</v>
      </c>
    </row>
    <row r="11" spans="1:5" ht="21" x14ac:dyDescent="0.2">
      <c r="A11" s="347" t="s">
        <v>465</v>
      </c>
      <c r="B11" s="350" t="s">
        <v>466</v>
      </c>
      <c r="C11" s="349" t="s">
        <v>110</v>
      </c>
      <c r="D11" s="351">
        <v>106.45</v>
      </c>
      <c r="E11" s="363" t="s">
        <v>1124</v>
      </c>
    </row>
    <row r="12" spans="1:5" x14ac:dyDescent="0.2">
      <c r="A12" s="347" t="s">
        <v>467</v>
      </c>
      <c r="B12" s="350" t="s">
        <v>468</v>
      </c>
      <c r="C12" s="349" t="s">
        <v>469</v>
      </c>
      <c r="D12" s="351">
        <v>1</v>
      </c>
      <c r="E12" s="364"/>
    </row>
    <row r="13" spans="1:5" x14ac:dyDescent="0.2">
      <c r="A13" s="347" t="s">
        <v>470</v>
      </c>
      <c r="B13" s="350" t="s">
        <v>471</v>
      </c>
      <c r="C13" s="349" t="s">
        <v>469</v>
      </c>
      <c r="D13" s="351">
        <v>1</v>
      </c>
      <c r="E13" s="364"/>
    </row>
    <row r="14" spans="1:5" x14ac:dyDescent="0.2">
      <c r="A14" s="347" t="s">
        <v>472</v>
      </c>
      <c r="B14" s="350" t="s">
        <v>473</v>
      </c>
      <c r="C14" s="349" t="s">
        <v>469</v>
      </c>
      <c r="D14" s="351">
        <v>1</v>
      </c>
      <c r="E14" s="364"/>
    </row>
    <row r="15" spans="1:5" x14ac:dyDescent="0.2">
      <c r="A15" s="347" t="s">
        <v>474</v>
      </c>
      <c r="B15" s="350" t="s">
        <v>475</v>
      </c>
      <c r="C15" s="349" t="s">
        <v>469</v>
      </c>
      <c r="D15" s="351">
        <v>1</v>
      </c>
      <c r="E15" s="364"/>
    </row>
    <row r="16" spans="1:5" x14ac:dyDescent="0.2">
      <c r="A16" s="347" t="s">
        <v>476</v>
      </c>
      <c r="B16" s="350" t="s">
        <v>477</v>
      </c>
      <c r="C16" s="349" t="s">
        <v>469</v>
      </c>
      <c r="D16" s="351">
        <v>1</v>
      </c>
      <c r="E16" s="364"/>
    </row>
    <row r="17" spans="1:5" x14ac:dyDescent="0.2">
      <c r="A17" s="352" t="s">
        <v>478</v>
      </c>
      <c r="B17" s="353" t="s">
        <v>479</v>
      </c>
      <c r="C17" s="348"/>
      <c r="D17" s="351"/>
      <c r="E17" s="364"/>
    </row>
    <row r="18" spans="1:5" ht="18" x14ac:dyDescent="0.2">
      <c r="A18" s="347" t="s">
        <v>480</v>
      </c>
      <c r="B18" s="350" t="s">
        <v>481</v>
      </c>
      <c r="C18" s="349" t="s">
        <v>39</v>
      </c>
      <c r="D18" s="351">
        <v>407.69</v>
      </c>
      <c r="E18" s="364" t="s">
        <v>1132</v>
      </c>
    </row>
    <row r="19" spans="1:5" x14ac:dyDescent="0.2">
      <c r="A19" s="352" t="s">
        <v>482</v>
      </c>
      <c r="B19" s="353" t="s">
        <v>483</v>
      </c>
      <c r="C19" s="348"/>
      <c r="D19" s="351"/>
      <c r="E19" s="364"/>
    </row>
    <row r="20" spans="1:5" ht="18" x14ac:dyDescent="0.2">
      <c r="A20" s="347" t="s">
        <v>484</v>
      </c>
      <c r="B20" s="350" t="s">
        <v>485</v>
      </c>
      <c r="C20" s="349" t="s">
        <v>486</v>
      </c>
      <c r="D20" s="351">
        <v>407.69</v>
      </c>
      <c r="E20" s="364" t="s">
        <v>1132</v>
      </c>
    </row>
    <row r="21" spans="1:5" x14ac:dyDescent="0.2">
      <c r="A21" s="352" t="s">
        <v>487</v>
      </c>
      <c r="B21" s="353" t="s">
        <v>488</v>
      </c>
      <c r="C21" s="348"/>
      <c r="D21" s="351"/>
      <c r="E21" s="364"/>
    </row>
    <row r="22" spans="1:5" ht="21" x14ac:dyDescent="0.2">
      <c r="A22" s="347" t="s">
        <v>489</v>
      </c>
      <c r="B22" s="350" t="s">
        <v>490</v>
      </c>
      <c r="C22" s="349" t="s">
        <v>39</v>
      </c>
      <c r="D22" s="351">
        <v>729.8</v>
      </c>
      <c r="E22" s="363" t="s">
        <v>1119</v>
      </c>
    </row>
    <row r="23" spans="1:5" x14ac:dyDescent="0.2">
      <c r="A23" s="338" t="s">
        <v>491</v>
      </c>
      <c r="B23" s="339" t="s">
        <v>492</v>
      </c>
      <c r="C23" s="340"/>
      <c r="D23" s="341"/>
      <c r="E23" s="365"/>
    </row>
    <row r="24" spans="1:5" x14ac:dyDescent="0.2">
      <c r="A24" s="343" t="s">
        <v>493</v>
      </c>
      <c r="B24" s="344" t="s">
        <v>494</v>
      </c>
      <c r="C24" s="345"/>
      <c r="D24" s="346"/>
      <c r="E24" s="363"/>
    </row>
    <row r="25" spans="1:5" x14ac:dyDescent="0.2">
      <c r="A25" s="347" t="s">
        <v>495</v>
      </c>
      <c r="B25" s="350" t="s">
        <v>496</v>
      </c>
      <c r="C25" s="349" t="s">
        <v>39</v>
      </c>
      <c r="D25" s="351">
        <v>8</v>
      </c>
      <c r="E25" s="363" t="s">
        <v>1125</v>
      </c>
    </row>
    <row r="26" spans="1:5" ht="18" x14ac:dyDescent="0.2">
      <c r="A26" s="347" t="s">
        <v>497</v>
      </c>
      <c r="B26" s="350" t="s">
        <v>498</v>
      </c>
      <c r="C26" s="349" t="s">
        <v>39</v>
      </c>
      <c r="D26" s="351">
        <v>221.05</v>
      </c>
      <c r="E26" s="363" t="s">
        <v>1250</v>
      </c>
    </row>
    <row r="27" spans="1:5" ht="21" x14ac:dyDescent="0.2">
      <c r="A27" s="347" t="s">
        <v>499</v>
      </c>
      <c r="B27" s="350" t="s">
        <v>500</v>
      </c>
      <c r="C27" s="349" t="s">
        <v>39</v>
      </c>
      <c r="D27" s="351">
        <v>6</v>
      </c>
      <c r="E27" s="363" t="s">
        <v>1126</v>
      </c>
    </row>
    <row r="28" spans="1:5" ht="21" x14ac:dyDescent="0.2">
      <c r="A28" s="347" t="s">
        <v>501</v>
      </c>
      <c r="B28" s="350" t="s">
        <v>502</v>
      </c>
      <c r="C28" s="349" t="s">
        <v>39</v>
      </c>
      <c r="D28" s="351">
        <v>10</v>
      </c>
      <c r="E28" s="363" t="s">
        <v>1127</v>
      </c>
    </row>
    <row r="29" spans="1:5" ht="21" x14ac:dyDescent="0.2">
      <c r="A29" s="347" t="s">
        <v>503</v>
      </c>
      <c r="B29" s="350" t="s">
        <v>504</v>
      </c>
      <c r="C29" s="349" t="s">
        <v>39</v>
      </c>
      <c r="D29" s="351">
        <v>12</v>
      </c>
      <c r="E29" s="363" t="s">
        <v>1128</v>
      </c>
    </row>
    <row r="30" spans="1:5" ht="21" x14ac:dyDescent="0.2">
      <c r="A30" s="347" t="s">
        <v>505</v>
      </c>
      <c r="B30" s="350" t="s">
        <v>506</v>
      </c>
      <c r="C30" s="349" t="s">
        <v>39</v>
      </c>
      <c r="D30" s="351">
        <v>10</v>
      </c>
      <c r="E30" s="363" t="s">
        <v>1129</v>
      </c>
    </row>
    <row r="31" spans="1:5" ht="21" x14ac:dyDescent="0.2">
      <c r="A31" s="347" t="s">
        <v>507</v>
      </c>
      <c r="B31" s="350" t="s">
        <v>508</v>
      </c>
      <c r="C31" s="349" t="s">
        <v>39</v>
      </c>
      <c r="D31" s="351">
        <v>6</v>
      </c>
      <c r="E31" s="363" t="s">
        <v>1130</v>
      </c>
    </row>
    <row r="32" spans="1:5" ht="21" x14ac:dyDescent="0.2">
      <c r="A32" s="347" t="s">
        <v>509</v>
      </c>
      <c r="B32" s="350" t="s">
        <v>510</v>
      </c>
      <c r="C32" s="349" t="s">
        <v>39</v>
      </c>
      <c r="D32" s="351">
        <v>8</v>
      </c>
      <c r="E32" s="363" t="s">
        <v>1131</v>
      </c>
    </row>
    <row r="33" spans="1:5" x14ac:dyDescent="0.2">
      <c r="A33" s="338" t="s">
        <v>511</v>
      </c>
      <c r="B33" s="339" t="s">
        <v>512</v>
      </c>
      <c r="C33" s="340"/>
      <c r="D33" s="341"/>
      <c r="E33" s="365"/>
    </row>
    <row r="34" spans="1:5" x14ac:dyDescent="0.2">
      <c r="A34" s="343" t="s">
        <v>513</v>
      </c>
      <c r="B34" s="344" t="s">
        <v>514</v>
      </c>
      <c r="C34" s="345"/>
      <c r="D34" s="346"/>
      <c r="E34" s="363"/>
    </row>
    <row r="35" spans="1:5" ht="18" x14ac:dyDescent="0.2">
      <c r="A35" s="347" t="s">
        <v>515</v>
      </c>
      <c r="B35" s="350" t="s">
        <v>516</v>
      </c>
      <c r="C35" s="349" t="s">
        <v>110</v>
      </c>
      <c r="D35" s="351">
        <v>40.770000000000003</v>
      </c>
      <c r="E35" s="363" t="s">
        <v>1134</v>
      </c>
    </row>
    <row r="36" spans="1:5" ht="18" x14ac:dyDescent="0.2">
      <c r="A36" s="347" t="s">
        <v>517</v>
      </c>
      <c r="B36" s="350" t="s">
        <v>518</v>
      </c>
      <c r="C36" s="349" t="s">
        <v>110</v>
      </c>
      <c r="D36" s="351">
        <v>131.29</v>
      </c>
      <c r="E36" s="363" t="s">
        <v>1135</v>
      </c>
    </row>
    <row r="37" spans="1:5" ht="18" x14ac:dyDescent="0.2">
      <c r="A37" s="347" t="s">
        <v>519</v>
      </c>
      <c r="B37" s="350" t="s">
        <v>520</v>
      </c>
      <c r="C37" s="349" t="s">
        <v>110</v>
      </c>
      <c r="D37" s="351">
        <v>49.58</v>
      </c>
      <c r="E37" s="363" t="s">
        <v>1136</v>
      </c>
    </row>
    <row r="38" spans="1:5" ht="21" x14ac:dyDescent="0.2">
      <c r="A38" s="347" t="s">
        <v>521</v>
      </c>
      <c r="B38" s="350" t="s">
        <v>522</v>
      </c>
      <c r="C38" s="349" t="s">
        <v>39</v>
      </c>
      <c r="D38" s="351">
        <v>187.09</v>
      </c>
      <c r="E38" s="363" t="s">
        <v>1137</v>
      </c>
    </row>
    <row r="39" spans="1:5" ht="21" x14ac:dyDescent="0.2">
      <c r="A39" s="347" t="s">
        <v>523</v>
      </c>
      <c r="B39" s="350" t="s">
        <v>524</v>
      </c>
      <c r="C39" s="349" t="s">
        <v>39</v>
      </c>
      <c r="D39" s="351">
        <v>407.69</v>
      </c>
      <c r="E39" s="363" t="s">
        <v>1137</v>
      </c>
    </row>
    <row r="40" spans="1:5" x14ac:dyDescent="0.2">
      <c r="A40" s="343" t="s">
        <v>525</v>
      </c>
      <c r="B40" s="344" t="s">
        <v>526</v>
      </c>
      <c r="C40" s="345"/>
      <c r="D40" s="346"/>
      <c r="E40" s="364"/>
    </row>
    <row r="41" spans="1:5" ht="18" x14ac:dyDescent="0.2">
      <c r="A41" s="347" t="s">
        <v>527</v>
      </c>
      <c r="B41" s="350" t="s">
        <v>528</v>
      </c>
      <c r="C41" s="349" t="s">
        <v>110</v>
      </c>
      <c r="D41" s="351">
        <v>117.21</v>
      </c>
      <c r="E41" s="363" t="s">
        <v>1138</v>
      </c>
    </row>
    <row r="42" spans="1:5" ht="21" x14ac:dyDescent="0.2">
      <c r="A42" s="347" t="s">
        <v>529</v>
      </c>
      <c r="B42" s="350" t="s">
        <v>530</v>
      </c>
      <c r="C42" s="349" t="s">
        <v>110</v>
      </c>
      <c r="D42" s="351">
        <v>40.770000000000003</v>
      </c>
      <c r="E42" s="363" t="s">
        <v>1139</v>
      </c>
    </row>
    <row r="43" spans="1:5" x14ac:dyDescent="0.2">
      <c r="A43" s="343" t="s">
        <v>531</v>
      </c>
      <c r="B43" s="344" t="s">
        <v>532</v>
      </c>
      <c r="C43" s="345"/>
      <c r="D43" s="346"/>
      <c r="E43" s="364"/>
    </row>
    <row r="44" spans="1:5" ht="21" x14ac:dyDescent="0.2">
      <c r="A44" s="347" t="s">
        <v>533</v>
      </c>
      <c r="B44" s="354" t="s">
        <v>534</v>
      </c>
      <c r="C44" s="349" t="s">
        <v>535</v>
      </c>
      <c r="D44" s="351">
        <v>104.43</v>
      </c>
      <c r="E44" s="363" t="s">
        <v>1137</v>
      </c>
    </row>
    <row r="45" spans="1:5" ht="21" x14ac:dyDescent="0.2">
      <c r="A45" s="347" t="s">
        <v>536</v>
      </c>
      <c r="B45" s="350" t="s">
        <v>537</v>
      </c>
      <c r="C45" s="349" t="s">
        <v>535</v>
      </c>
      <c r="D45" s="351">
        <v>626.03</v>
      </c>
      <c r="E45" s="363" t="s">
        <v>1141</v>
      </c>
    </row>
    <row r="46" spans="1:5" x14ac:dyDescent="0.2">
      <c r="A46" s="338" t="s">
        <v>538</v>
      </c>
      <c r="B46" s="339" t="s">
        <v>539</v>
      </c>
      <c r="C46" s="340"/>
      <c r="D46" s="341"/>
      <c r="E46" s="365"/>
    </row>
    <row r="47" spans="1:5" x14ac:dyDescent="0.2">
      <c r="A47" s="343" t="s">
        <v>540</v>
      </c>
      <c r="B47" s="344" t="s">
        <v>541</v>
      </c>
      <c r="C47" s="345"/>
      <c r="D47" s="346"/>
      <c r="E47" s="363"/>
    </row>
    <row r="48" spans="1:5" x14ac:dyDescent="0.2">
      <c r="A48" s="347" t="s">
        <v>542</v>
      </c>
      <c r="B48" s="350" t="s">
        <v>543</v>
      </c>
      <c r="C48" s="349" t="s">
        <v>110</v>
      </c>
      <c r="D48" s="351">
        <v>5.16</v>
      </c>
      <c r="E48" s="363" t="s">
        <v>1137</v>
      </c>
    </row>
    <row r="49" spans="1:5" ht="21" x14ac:dyDescent="0.2">
      <c r="A49" s="347" t="s">
        <v>544</v>
      </c>
      <c r="B49" s="350" t="s">
        <v>545</v>
      </c>
      <c r="C49" s="349" t="s">
        <v>39</v>
      </c>
      <c r="D49" s="351">
        <v>30</v>
      </c>
      <c r="E49" s="364" t="s">
        <v>1216</v>
      </c>
    </row>
    <row r="50" spans="1:5" ht="21" x14ac:dyDescent="0.2">
      <c r="A50" s="347" t="s">
        <v>546</v>
      </c>
      <c r="B50" s="350" t="s">
        <v>547</v>
      </c>
      <c r="C50" s="349" t="s">
        <v>39</v>
      </c>
      <c r="D50" s="351">
        <v>29</v>
      </c>
      <c r="E50" s="364" t="s">
        <v>1216</v>
      </c>
    </row>
    <row r="51" spans="1:5" ht="21" x14ac:dyDescent="0.2">
      <c r="A51" s="347" t="s">
        <v>548</v>
      </c>
      <c r="B51" s="350" t="s">
        <v>549</v>
      </c>
      <c r="C51" s="349" t="s">
        <v>39</v>
      </c>
      <c r="D51" s="351">
        <v>131</v>
      </c>
      <c r="E51" s="364" t="s">
        <v>1216</v>
      </c>
    </row>
    <row r="52" spans="1:5" ht="21" x14ac:dyDescent="0.2">
      <c r="A52" s="347" t="s">
        <v>550</v>
      </c>
      <c r="B52" s="350" t="s">
        <v>1226</v>
      </c>
      <c r="C52" s="349" t="s">
        <v>110</v>
      </c>
      <c r="D52" s="351">
        <v>12.5</v>
      </c>
      <c r="E52" s="364" t="s">
        <v>1216</v>
      </c>
    </row>
    <row r="53" spans="1:5" ht="21" x14ac:dyDescent="0.2">
      <c r="A53" s="347" t="s">
        <v>551</v>
      </c>
      <c r="B53" s="350" t="s">
        <v>1227</v>
      </c>
      <c r="C53" s="349" t="s">
        <v>110</v>
      </c>
      <c r="D53" s="351">
        <v>46</v>
      </c>
      <c r="E53" s="364" t="s">
        <v>1216</v>
      </c>
    </row>
    <row r="54" spans="1:5" x14ac:dyDescent="0.2">
      <c r="A54" s="347" t="s">
        <v>552</v>
      </c>
      <c r="B54" s="350" t="s">
        <v>553</v>
      </c>
      <c r="C54" s="349" t="s">
        <v>39</v>
      </c>
      <c r="D54" s="351">
        <v>26.23</v>
      </c>
      <c r="E54" s="364" t="s">
        <v>1216</v>
      </c>
    </row>
    <row r="55" spans="1:5" x14ac:dyDescent="0.2">
      <c r="A55" s="347" t="s">
        <v>554</v>
      </c>
      <c r="B55" s="350" t="s">
        <v>555</v>
      </c>
      <c r="C55" s="349" t="s">
        <v>556</v>
      </c>
      <c r="D55" s="351">
        <v>595</v>
      </c>
      <c r="E55" s="364" t="s">
        <v>1216</v>
      </c>
    </row>
    <row r="56" spans="1:5" x14ac:dyDescent="0.2">
      <c r="A56" s="347" t="s">
        <v>557</v>
      </c>
      <c r="B56" s="350" t="s">
        <v>558</v>
      </c>
      <c r="C56" s="349" t="s">
        <v>559</v>
      </c>
      <c r="D56" s="351">
        <v>269</v>
      </c>
      <c r="E56" s="364" t="s">
        <v>1216</v>
      </c>
    </row>
    <row r="57" spans="1:5" ht="21" x14ac:dyDescent="0.2">
      <c r="A57" s="347" t="s">
        <v>560</v>
      </c>
      <c r="B57" s="350" t="s">
        <v>561</v>
      </c>
      <c r="C57" s="349" t="s">
        <v>559</v>
      </c>
      <c r="D57" s="351">
        <v>60</v>
      </c>
      <c r="E57" s="364" t="s">
        <v>1216</v>
      </c>
    </row>
    <row r="58" spans="1:5" ht="21" x14ac:dyDescent="0.2">
      <c r="A58" s="347" t="s">
        <v>562</v>
      </c>
      <c r="B58" s="350" t="s">
        <v>563</v>
      </c>
      <c r="C58" s="349" t="s">
        <v>559</v>
      </c>
      <c r="D58" s="351">
        <v>36</v>
      </c>
      <c r="E58" s="364" t="s">
        <v>1216</v>
      </c>
    </row>
    <row r="59" spans="1:5" ht="21" x14ac:dyDescent="0.2">
      <c r="A59" s="347" t="s">
        <v>564</v>
      </c>
      <c r="B59" s="350" t="s">
        <v>565</v>
      </c>
      <c r="C59" s="349" t="s">
        <v>559</v>
      </c>
      <c r="D59" s="351">
        <v>871</v>
      </c>
      <c r="E59" s="364" t="s">
        <v>1216</v>
      </c>
    </row>
    <row r="60" spans="1:5" ht="21" x14ac:dyDescent="0.2">
      <c r="A60" s="347" t="s">
        <v>566</v>
      </c>
      <c r="B60" s="350" t="s">
        <v>567</v>
      </c>
      <c r="C60" s="349" t="s">
        <v>559</v>
      </c>
      <c r="D60" s="351">
        <v>829</v>
      </c>
      <c r="E60" s="364" t="s">
        <v>1216</v>
      </c>
    </row>
    <row r="61" spans="1:5" x14ac:dyDescent="0.2">
      <c r="A61" s="343" t="s">
        <v>568</v>
      </c>
      <c r="B61" s="344" t="s">
        <v>569</v>
      </c>
      <c r="C61" s="345"/>
      <c r="D61" s="346"/>
      <c r="E61" s="364"/>
    </row>
    <row r="62" spans="1:5" ht="21" x14ac:dyDescent="0.2">
      <c r="A62" s="347" t="s">
        <v>570</v>
      </c>
      <c r="B62" s="350" t="s">
        <v>571</v>
      </c>
      <c r="C62" s="349" t="s">
        <v>469</v>
      </c>
      <c r="D62" s="351">
        <v>1</v>
      </c>
      <c r="E62" s="364"/>
    </row>
    <row r="63" spans="1:5" ht="31.5" x14ac:dyDescent="0.2">
      <c r="A63" s="347" t="s">
        <v>572</v>
      </c>
      <c r="B63" s="350" t="s">
        <v>573</v>
      </c>
      <c r="C63" s="349" t="s">
        <v>39</v>
      </c>
      <c r="D63" s="351">
        <v>68</v>
      </c>
      <c r="E63" s="364" t="s">
        <v>1216</v>
      </c>
    </row>
    <row r="64" spans="1:5" ht="21" x14ac:dyDescent="0.2">
      <c r="A64" s="347" t="s">
        <v>574</v>
      </c>
      <c r="B64" s="350" t="s">
        <v>575</v>
      </c>
      <c r="C64" s="349" t="s">
        <v>39</v>
      </c>
      <c r="D64" s="351">
        <v>131</v>
      </c>
      <c r="E64" s="364" t="s">
        <v>1216</v>
      </c>
    </row>
    <row r="65" spans="1:5" ht="21" x14ac:dyDescent="0.2">
      <c r="A65" s="347" t="s">
        <v>576</v>
      </c>
      <c r="B65" s="350" t="s">
        <v>577</v>
      </c>
      <c r="C65" s="349" t="s">
        <v>535</v>
      </c>
      <c r="D65" s="351">
        <v>44.7</v>
      </c>
      <c r="E65" s="364" t="s">
        <v>1216</v>
      </c>
    </row>
    <row r="66" spans="1:5" ht="21" x14ac:dyDescent="0.2">
      <c r="A66" s="347" t="s">
        <v>578</v>
      </c>
      <c r="B66" s="350" t="s">
        <v>579</v>
      </c>
      <c r="C66" s="349" t="s">
        <v>559</v>
      </c>
      <c r="D66" s="351">
        <v>210</v>
      </c>
      <c r="E66" s="364" t="s">
        <v>1216</v>
      </c>
    </row>
    <row r="67" spans="1:5" ht="21" x14ac:dyDescent="0.2">
      <c r="A67" s="347" t="s">
        <v>580</v>
      </c>
      <c r="B67" s="350" t="s">
        <v>581</v>
      </c>
      <c r="C67" s="349" t="s">
        <v>559</v>
      </c>
      <c r="D67" s="351">
        <v>34</v>
      </c>
      <c r="E67" s="364" t="s">
        <v>1216</v>
      </c>
    </row>
    <row r="68" spans="1:5" ht="21" x14ac:dyDescent="0.2">
      <c r="A68" s="347" t="s">
        <v>582</v>
      </c>
      <c r="B68" s="350" t="s">
        <v>583</v>
      </c>
      <c r="C68" s="349" t="s">
        <v>559</v>
      </c>
      <c r="D68" s="351">
        <v>130</v>
      </c>
      <c r="E68" s="364" t="s">
        <v>1216</v>
      </c>
    </row>
    <row r="69" spans="1:5" ht="21" x14ac:dyDescent="0.2">
      <c r="A69" s="347" t="s">
        <v>584</v>
      </c>
      <c r="B69" s="350" t="s">
        <v>585</v>
      </c>
      <c r="C69" s="349" t="s">
        <v>559</v>
      </c>
      <c r="D69" s="351">
        <v>97</v>
      </c>
      <c r="E69" s="364" t="s">
        <v>1216</v>
      </c>
    </row>
    <row r="70" spans="1:5" ht="21" x14ac:dyDescent="0.2">
      <c r="A70" s="347" t="s">
        <v>586</v>
      </c>
      <c r="B70" s="350" t="s">
        <v>587</v>
      </c>
      <c r="C70" s="349" t="s">
        <v>559</v>
      </c>
      <c r="D70" s="351">
        <v>251</v>
      </c>
      <c r="E70" s="364" t="s">
        <v>1216</v>
      </c>
    </row>
    <row r="71" spans="1:5" ht="21" x14ac:dyDescent="0.2">
      <c r="A71" s="347" t="s">
        <v>588</v>
      </c>
      <c r="B71" s="350" t="s">
        <v>589</v>
      </c>
      <c r="C71" s="349" t="s">
        <v>559</v>
      </c>
      <c r="D71" s="351">
        <v>410</v>
      </c>
      <c r="E71" s="364" t="s">
        <v>1216</v>
      </c>
    </row>
    <row r="72" spans="1:5" ht="21" x14ac:dyDescent="0.2">
      <c r="A72" s="347" t="s">
        <v>590</v>
      </c>
      <c r="B72" s="350" t="s">
        <v>591</v>
      </c>
      <c r="C72" s="349" t="s">
        <v>559</v>
      </c>
      <c r="D72" s="351">
        <v>286</v>
      </c>
      <c r="E72" s="364" t="s">
        <v>1216</v>
      </c>
    </row>
    <row r="73" spans="1:5" x14ac:dyDescent="0.2">
      <c r="A73" s="347" t="s">
        <v>592</v>
      </c>
      <c r="B73" s="350" t="s">
        <v>553</v>
      </c>
      <c r="C73" s="349" t="s">
        <v>39</v>
      </c>
      <c r="D73" s="351">
        <v>359.17</v>
      </c>
      <c r="E73" s="364" t="s">
        <v>1216</v>
      </c>
    </row>
    <row r="74" spans="1:5" x14ac:dyDescent="0.2">
      <c r="A74" s="347" t="s">
        <v>593</v>
      </c>
      <c r="B74" s="350" t="s">
        <v>594</v>
      </c>
      <c r="C74" s="349" t="s">
        <v>110</v>
      </c>
      <c r="D74" s="351">
        <v>1.34</v>
      </c>
      <c r="E74" s="364" t="s">
        <v>1216</v>
      </c>
    </row>
    <row r="75" spans="1:5" x14ac:dyDescent="0.2">
      <c r="A75" s="343" t="s">
        <v>595</v>
      </c>
      <c r="B75" s="344" t="s">
        <v>596</v>
      </c>
      <c r="C75" s="345"/>
      <c r="D75" s="351"/>
      <c r="E75" s="364"/>
    </row>
    <row r="76" spans="1:5" ht="21" x14ac:dyDescent="0.2">
      <c r="A76" s="355" t="s">
        <v>597</v>
      </c>
      <c r="B76" s="350" t="s">
        <v>598</v>
      </c>
      <c r="C76" s="345" t="s">
        <v>486</v>
      </c>
      <c r="D76" s="351">
        <v>359.17</v>
      </c>
      <c r="E76" s="364" t="s">
        <v>1216</v>
      </c>
    </row>
    <row r="77" spans="1:5" ht="21" x14ac:dyDescent="0.2">
      <c r="A77" s="355" t="s">
        <v>599</v>
      </c>
      <c r="B77" s="350" t="s">
        <v>600</v>
      </c>
      <c r="C77" s="345" t="s">
        <v>601</v>
      </c>
      <c r="D77" s="351">
        <v>718.34</v>
      </c>
      <c r="E77" s="363" t="s">
        <v>1233</v>
      </c>
    </row>
    <row r="78" spans="1:5" x14ac:dyDescent="0.2">
      <c r="A78" s="338" t="s">
        <v>602</v>
      </c>
      <c r="B78" s="339" t="s">
        <v>603</v>
      </c>
      <c r="C78" s="340"/>
      <c r="D78" s="341"/>
      <c r="E78" s="365"/>
    </row>
    <row r="79" spans="1:5" x14ac:dyDescent="0.2">
      <c r="A79" s="343" t="s">
        <v>604</v>
      </c>
      <c r="B79" s="344" t="s">
        <v>605</v>
      </c>
      <c r="C79" s="345"/>
      <c r="D79" s="346"/>
      <c r="E79" s="363"/>
    </row>
    <row r="80" spans="1:5" x14ac:dyDescent="0.2">
      <c r="A80" s="355" t="s">
        <v>606</v>
      </c>
      <c r="B80" s="356" t="s">
        <v>607</v>
      </c>
      <c r="C80" s="345" t="s">
        <v>39</v>
      </c>
      <c r="D80" s="351">
        <v>625.27</v>
      </c>
      <c r="E80" s="363" t="s">
        <v>1163</v>
      </c>
    </row>
    <row r="81" spans="1:5" x14ac:dyDescent="0.2">
      <c r="A81" s="355" t="s">
        <v>608</v>
      </c>
      <c r="B81" s="356" t="s">
        <v>609</v>
      </c>
      <c r="C81" s="345" t="s">
        <v>39</v>
      </c>
      <c r="D81" s="351">
        <v>208.36</v>
      </c>
      <c r="E81" s="363" t="s">
        <v>1163</v>
      </c>
    </row>
    <row r="82" spans="1:5" x14ac:dyDescent="0.2">
      <c r="A82" s="355" t="s">
        <v>610</v>
      </c>
      <c r="B82" s="356" t="s">
        <v>611</v>
      </c>
      <c r="C82" s="345" t="s">
        <v>39</v>
      </c>
      <c r="D82" s="351">
        <v>45.05</v>
      </c>
      <c r="E82" s="363" t="s">
        <v>1163</v>
      </c>
    </row>
    <row r="83" spans="1:5" x14ac:dyDescent="0.2">
      <c r="A83" s="355" t="s">
        <v>612</v>
      </c>
      <c r="B83" s="350" t="s">
        <v>613</v>
      </c>
      <c r="C83" s="349" t="s">
        <v>39</v>
      </c>
      <c r="D83" s="351">
        <f>SUM(D80:D82)</f>
        <v>878.68</v>
      </c>
      <c r="E83" s="363" t="s">
        <v>1163</v>
      </c>
    </row>
    <row r="84" spans="1:5" x14ac:dyDescent="0.2">
      <c r="A84" s="343" t="s">
        <v>614</v>
      </c>
      <c r="B84" s="344" t="s">
        <v>615</v>
      </c>
      <c r="C84" s="345"/>
      <c r="D84" s="346"/>
      <c r="E84" s="363"/>
    </row>
    <row r="85" spans="1:5" x14ac:dyDescent="0.2">
      <c r="A85" s="355" t="s">
        <v>616</v>
      </c>
      <c r="B85" s="350" t="s">
        <v>617</v>
      </c>
      <c r="C85" s="349" t="s">
        <v>30</v>
      </c>
      <c r="D85" s="351">
        <v>35.93</v>
      </c>
      <c r="E85" s="363" t="s">
        <v>1163</v>
      </c>
    </row>
    <row r="86" spans="1:5" ht="21" x14ac:dyDescent="0.2">
      <c r="A86" s="355" t="s">
        <v>618</v>
      </c>
      <c r="B86" s="350" t="s">
        <v>619</v>
      </c>
      <c r="C86" s="349" t="s">
        <v>30</v>
      </c>
      <c r="D86" s="351">
        <v>1.4</v>
      </c>
      <c r="E86" s="363" t="s">
        <v>1164</v>
      </c>
    </row>
    <row r="87" spans="1:5" ht="21" x14ac:dyDescent="0.2">
      <c r="A87" s="355" t="s">
        <v>620</v>
      </c>
      <c r="B87" s="350" t="s">
        <v>621</v>
      </c>
      <c r="C87" s="349" t="s">
        <v>30</v>
      </c>
      <c r="D87" s="351">
        <v>9.06</v>
      </c>
      <c r="E87" s="363" t="s">
        <v>1165</v>
      </c>
    </row>
    <row r="88" spans="1:5" ht="21" x14ac:dyDescent="0.2">
      <c r="A88" s="355" t="s">
        <v>622</v>
      </c>
      <c r="B88" s="350" t="s">
        <v>623</v>
      </c>
      <c r="C88" s="349" t="s">
        <v>30</v>
      </c>
      <c r="D88" s="351">
        <v>1.4</v>
      </c>
      <c r="E88" s="363" t="s">
        <v>1164</v>
      </c>
    </row>
    <row r="89" spans="1:5" ht="21" x14ac:dyDescent="0.2">
      <c r="A89" s="355" t="s">
        <v>624</v>
      </c>
      <c r="B89" s="350" t="s">
        <v>625</v>
      </c>
      <c r="C89" s="349" t="s">
        <v>30</v>
      </c>
      <c r="D89" s="351">
        <v>9.06</v>
      </c>
      <c r="E89" s="363" t="s">
        <v>1166</v>
      </c>
    </row>
    <row r="90" spans="1:5" ht="21" x14ac:dyDescent="0.2">
      <c r="A90" s="355" t="s">
        <v>626</v>
      </c>
      <c r="B90" s="350" t="s">
        <v>627</v>
      </c>
      <c r="C90" s="349" t="s">
        <v>30</v>
      </c>
      <c r="D90" s="351">
        <v>51.28</v>
      </c>
      <c r="E90" s="363" t="s">
        <v>1163</v>
      </c>
    </row>
    <row r="91" spans="1:5" x14ac:dyDescent="0.2">
      <c r="A91" s="343" t="s">
        <v>628</v>
      </c>
      <c r="B91" s="344" t="s">
        <v>629</v>
      </c>
      <c r="C91" s="345"/>
      <c r="D91" s="346"/>
      <c r="E91" s="363"/>
    </row>
    <row r="92" spans="1:5" ht="31.5" x14ac:dyDescent="0.2">
      <c r="A92" s="355" t="s">
        <v>630</v>
      </c>
      <c r="B92" s="356" t="s">
        <v>631</v>
      </c>
      <c r="C92" s="345" t="s">
        <v>39</v>
      </c>
      <c r="D92" s="351">
        <v>350.97</v>
      </c>
      <c r="E92" s="363" t="s">
        <v>1163</v>
      </c>
    </row>
    <row r="93" spans="1:5" x14ac:dyDescent="0.2">
      <c r="A93" s="343" t="s">
        <v>632</v>
      </c>
      <c r="B93" s="344" t="s">
        <v>633</v>
      </c>
      <c r="C93" s="345"/>
      <c r="D93" s="346"/>
      <c r="E93" s="363"/>
    </row>
    <row r="94" spans="1:5" ht="31.5" x14ac:dyDescent="0.2">
      <c r="A94" s="355" t="s">
        <v>634</v>
      </c>
      <c r="B94" s="356" t="s">
        <v>635</v>
      </c>
      <c r="C94" s="345" t="s">
        <v>39</v>
      </c>
      <c r="D94" s="351">
        <v>159.03</v>
      </c>
      <c r="E94" s="363" t="s">
        <v>1163</v>
      </c>
    </row>
    <row r="95" spans="1:5" x14ac:dyDescent="0.2">
      <c r="A95" s="338" t="s">
        <v>636</v>
      </c>
      <c r="B95" s="339" t="s">
        <v>637</v>
      </c>
      <c r="C95" s="340"/>
      <c r="D95" s="341"/>
      <c r="E95" s="365"/>
    </row>
    <row r="96" spans="1:5" ht="21" x14ac:dyDescent="0.2">
      <c r="A96" s="343" t="s">
        <v>638</v>
      </c>
      <c r="B96" s="344" t="s">
        <v>639</v>
      </c>
      <c r="C96" s="345"/>
      <c r="D96" s="346"/>
      <c r="E96" s="363"/>
    </row>
    <row r="97" spans="1:5" ht="21" x14ac:dyDescent="0.2">
      <c r="A97" s="355" t="s">
        <v>640</v>
      </c>
      <c r="B97" s="350" t="s">
        <v>641</v>
      </c>
      <c r="C97" s="349" t="s">
        <v>642</v>
      </c>
      <c r="D97" s="351">
        <v>2</v>
      </c>
      <c r="E97" s="363" t="s">
        <v>1169</v>
      </c>
    </row>
    <row r="98" spans="1:5" ht="21" x14ac:dyDescent="0.2">
      <c r="A98" s="355" t="s">
        <v>643</v>
      </c>
      <c r="B98" s="350" t="s">
        <v>644</v>
      </c>
      <c r="C98" s="349" t="s">
        <v>642</v>
      </c>
      <c r="D98" s="351">
        <v>25</v>
      </c>
      <c r="E98" s="363" t="s">
        <v>1169</v>
      </c>
    </row>
    <row r="99" spans="1:5" ht="21" x14ac:dyDescent="0.2">
      <c r="A99" s="355" t="s">
        <v>645</v>
      </c>
      <c r="B99" s="415" t="s">
        <v>1282</v>
      </c>
      <c r="C99" s="349" t="s">
        <v>642</v>
      </c>
      <c r="D99" s="351">
        <v>6</v>
      </c>
      <c r="E99" s="363" t="s">
        <v>1169</v>
      </c>
    </row>
    <row r="100" spans="1:5" ht="21" x14ac:dyDescent="0.2">
      <c r="A100" s="355" t="s">
        <v>646</v>
      </c>
      <c r="B100" s="350" t="s">
        <v>647</v>
      </c>
      <c r="C100" s="349" t="s">
        <v>642</v>
      </c>
      <c r="D100" s="351">
        <v>3</v>
      </c>
      <c r="E100" s="363" t="s">
        <v>1169</v>
      </c>
    </row>
    <row r="101" spans="1:5" ht="21" x14ac:dyDescent="0.2">
      <c r="A101" s="355" t="s">
        <v>648</v>
      </c>
      <c r="B101" s="350" t="s">
        <v>649</v>
      </c>
      <c r="C101" s="349" t="s">
        <v>642</v>
      </c>
      <c r="D101" s="351">
        <v>1</v>
      </c>
      <c r="E101" s="363" t="s">
        <v>1169</v>
      </c>
    </row>
    <row r="102" spans="1:5" ht="21" x14ac:dyDescent="0.2">
      <c r="A102" s="355" t="s">
        <v>650</v>
      </c>
      <c r="B102" s="350" t="s">
        <v>651</v>
      </c>
      <c r="C102" s="349" t="s">
        <v>642</v>
      </c>
      <c r="D102" s="351">
        <v>1</v>
      </c>
      <c r="E102" s="363" t="s">
        <v>1169</v>
      </c>
    </row>
    <row r="103" spans="1:5" x14ac:dyDescent="0.2">
      <c r="A103" s="338" t="s">
        <v>652</v>
      </c>
      <c r="B103" s="339" t="s">
        <v>653</v>
      </c>
      <c r="C103" s="340"/>
      <c r="D103" s="341"/>
      <c r="E103" s="365"/>
    </row>
    <row r="104" spans="1:5" x14ac:dyDescent="0.2">
      <c r="A104" s="343" t="s">
        <v>654</v>
      </c>
      <c r="B104" s="344" t="s">
        <v>655</v>
      </c>
      <c r="C104" s="345"/>
      <c r="D104" s="346"/>
      <c r="E104" s="363"/>
    </row>
    <row r="105" spans="1:5" ht="21" x14ac:dyDescent="0.2">
      <c r="A105" s="347" t="s">
        <v>656</v>
      </c>
      <c r="B105" s="350" t="s">
        <v>657</v>
      </c>
      <c r="C105" s="349" t="s">
        <v>486</v>
      </c>
      <c r="D105" s="351">
        <v>40.86</v>
      </c>
      <c r="E105" s="363" t="s">
        <v>1170</v>
      </c>
    </row>
    <row r="106" spans="1:5" ht="21" x14ac:dyDescent="0.2">
      <c r="A106" s="347" t="s">
        <v>658</v>
      </c>
      <c r="B106" s="350" t="s">
        <v>659</v>
      </c>
      <c r="C106" s="349" t="s">
        <v>486</v>
      </c>
      <c r="D106" s="351">
        <v>3.84</v>
      </c>
      <c r="E106" s="363" t="s">
        <v>1170</v>
      </c>
    </row>
    <row r="107" spans="1:5" x14ac:dyDescent="0.2">
      <c r="A107" s="338" t="s">
        <v>660</v>
      </c>
      <c r="B107" s="339" t="s">
        <v>661</v>
      </c>
      <c r="C107" s="340"/>
      <c r="D107" s="341"/>
      <c r="E107" s="365"/>
    </row>
    <row r="108" spans="1:5" x14ac:dyDescent="0.2">
      <c r="A108" s="343" t="s">
        <v>662</v>
      </c>
      <c r="B108" s="344" t="s">
        <v>663</v>
      </c>
      <c r="C108" s="345"/>
      <c r="D108" s="346"/>
      <c r="E108" s="363"/>
    </row>
    <row r="109" spans="1:5" x14ac:dyDescent="0.2">
      <c r="A109" s="355" t="s">
        <v>664</v>
      </c>
      <c r="B109" s="354" t="s">
        <v>665</v>
      </c>
      <c r="C109" s="345" t="s">
        <v>39</v>
      </c>
      <c r="D109" s="351">
        <v>44.7</v>
      </c>
      <c r="E109" s="363" t="s">
        <v>1170</v>
      </c>
    </row>
    <row r="110" spans="1:5" x14ac:dyDescent="0.2">
      <c r="A110" s="355" t="s">
        <v>666</v>
      </c>
      <c r="B110" s="354" t="s">
        <v>667</v>
      </c>
      <c r="C110" s="345" t="s">
        <v>486</v>
      </c>
      <c r="D110" s="351">
        <v>9.1199999999999992</v>
      </c>
      <c r="E110" s="363" t="s">
        <v>1170</v>
      </c>
    </row>
    <row r="111" spans="1:5" ht="21" x14ac:dyDescent="0.2">
      <c r="A111" s="355" t="s">
        <v>668</v>
      </c>
      <c r="B111" s="354" t="s">
        <v>669</v>
      </c>
      <c r="C111" s="345" t="s">
        <v>670</v>
      </c>
      <c r="D111" s="351">
        <v>1</v>
      </c>
      <c r="E111" s="363" t="s">
        <v>1170</v>
      </c>
    </row>
    <row r="112" spans="1:5" x14ac:dyDescent="0.2">
      <c r="A112" s="338" t="s">
        <v>671</v>
      </c>
      <c r="B112" s="339" t="s">
        <v>672</v>
      </c>
      <c r="C112" s="340"/>
      <c r="D112" s="341"/>
      <c r="E112" s="365"/>
    </row>
    <row r="113" spans="1:5" x14ac:dyDescent="0.2">
      <c r="A113" s="343" t="s">
        <v>673</v>
      </c>
      <c r="B113" s="344" t="s">
        <v>674</v>
      </c>
      <c r="C113" s="345"/>
      <c r="D113" s="346"/>
      <c r="E113" s="363"/>
    </row>
    <row r="114" spans="1:5" ht="21" x14ac:dyDescent="0.2">
      <c r="A114" s="347" t="s">
        <v>675</v>
      </c>
      <c r="B114" s="350" t="s">
        <v>676</v>
      </c>
      <c r="C114" s="349" t="s">
        <v>39</v>
      </c>
      <c r="D114" s="351">
        <v>453.62</v>
      </c>
      <c r="E114" s="364" t="s">
        <v>1171</v>
      </c>
    </row>
    <row r="115" spans="1:5" x14ac:dyDescent="0.2">
      <c r="A115" s="343" t="s">
        <v>677</v>
      </c>
      <c r="B115" s="344" t="s">
        <v>678</v>
      </c>
      <c r="C115" s="345"/>
      <c r="D115" s="346"/>
      <c r="E115" s="363"/>
    </row>
    <row r="116" spans="1:5" ht="21" x14ac:dyDescent="0.2">
      <c r="A116" s="347" t="s">
        <v>679</v>
      </c>
      <c r="B116" s="350" t="s">
        <v>680</v>
      </c>
      <c r="C116" s="349" t="s">
        <v>39</v>
      </c>
      <c r="D116" s="351">
        <v>453.62</v>
      </c>
      <c r="E116" s="364" t="s">
        <v>1171</v>
      </c>
    </row>
    <row r="117" spans="1:5" x14ac:dyDescent="0.2">
      <c r="A117" s="343" t="s">
        <v>681</v>
      </c>
      <c r="B117" s="344" t="s">
        <v>682</v>
      </c>
      <c r="C117" s="345"/>
      <c r="D117" s="346"/>
      <c r="E117" s="363"/>
    </row>
    <row r="118" spans="1:5" ht="21" x14ac:dyDescent="0.2">
      <c r="A118" s="347" t="s">
        <v>683</v>
      </c>
      <c r="B118" s="350" t="s">
        <v>684</v>
      </c>
      <c r="C118" s="349" t="s">
        <v>30</v>
      </c>
      <c r="D118" s="351">
        <v>75.91</v>
      </c>
      <c r="E118" s="364" t="s">
        <v>1172</v>
      </c>
    </row>
    <row r="119" spans="1:5" ht="18" x14ac:dyDescent="0.2">
      <c r="A119" s="347" t="s">
        <v>685</v>
      </c>
      <c r="B119" s="350" t="s">
        <v>686</v>
      </c>
      <c r="C119" s="349" t="s">
        <v>687</v>
      </c>
      <c r="D119" s="351">
        <v>37.33</v>
      </c>
      <c r="E119" s="364" t="s">
        <v>1173</v>
      </c>
    </row>
    <row r="120" spans="1:5" x14ac:dyDescent="0.2">
      <c r="A120" s="338" t="s">
        <v>688</v>
      </c>
      <c r="B120" s="339" t="s">
        <v>689</v>
      </c>
      <c r="C120" s="340"/>
      <c r="D120" s="341"/>
      <c r="E120" s="365"/>
    </row>
    <row r="121" spans="1:5" x14ac:dyDescent="0.2">
      <c r="A121" s="343" t="s">
        <v>690</v>
      </c>
      <c r="B121" s="344" t="s">
        <v>691</v>
      </c>
      <c r="C121" s="345"/>
      <c r="D121" s="346"/>
      <c r="E121" s="363"/>
    </row>
    <row r="122" spans="1:5" ht="18" x14ac:dyDescent="0.2">
      <c r="A122" s="355" t="s">
        <v>692</v>
      </c>
      <c r="B122" s="354" t="s">
        <v>693</v>
      </c>
      <c r="C122" s="345" t="s">
        <v>39</v>
      </c>
      <c r="D122" s="351">
        <v>407.69</v>
      </c>
      <c r="E122" s="364" t="s">
        <v>1132</v>
      </c>
    </row>
    <row r="123" spans="1:5" ht="21" x14ac:dyDescent="0.2">
      <c r="A123" s="355" t="s">
        <v>694</v>
      </c>
      <c r="B123" s="412" t="s">
        <v>1273</v>
      </c>
      <c r="C123" s="410" t="s">
        <v>39</v>
      </c>
      <c r="D123" s="351">
        <v>368.19</v>
      </c>
      <c r="E123" s="363" t="s">
        <v>1175</v>
      </c>
    </row>
    <row r="124" spans="1:5" ht="21" x14ac:dyDescent="0.2">
      <c r="A124" s="355" t="s">
        <v>695</v>
      </c>
      <c r="B124" s="354" t="s">
        <v>697</v>
      </c>
      <c r="C124" s="345" t="s">
        <v>469</v>
      </c>
      <c r="D124" s="351">
        <v>6</v>
      </c>
      <c r="E124" s="363" t="s">
        <v>1175</v>
      </c>
    </row>
    <row r="125" spans="1:5" ht="21" x14ac:dyDescent="0.2">
      <c r="A125" s="355" t="s">
        <v>696</v>
      </c>
      <c r="B125" s="354" t="s">
        <v>699</v>
      </c>
      <c r="C125" s="345" t="s">
        <v>39</v>
      </c>
      <c r="D125" s="351">
        <v>67.180000000000007</v>
      </c>
      <c r="E125" s="363" t="s">
        <v>1175</v>
      </c>
    </row>
    <row r="126" spans="1:5" x14ac:dyDescent="0.2">
      <c r="A126" s="355" t="s">
        <v>698</v>
      </c>
      <c r="B126" s="354" t="s">
        <v>701</v>
      </c>
      <c r="C126" s="345" t="s">
        <v>39</v>
      </c>
      <c r="D126" s="351">
        <v>223.16</v>
      </c>
      <c r="E126" s="363" t="s">
        <v>1175</v>
      </c>
    </row>
    <row r="127" spans="1:5" x14ac:dyDescent="0.2">
      <c r="A127" s="355" t="s">
        <v>700</v>
      </c>
      <c r="B127" s="354" t="s">
        <v>703</v>
      </c>
      <c r="C127" s="345" t="s">
        <v>39</v>
      </c>
      <c r="D127" s="351">
        <v>368.18</v>
      </c>
      <c r="E127" s="363" t="s">
        <v>1175</v>
      </c>
    </row>
    <row r="128" spans="1:5" ht="21" x14ac:dyDescent="0.2">
      <c r="A128" s="355" t="s">
        <v>702</v>
      </c>
      <c r="B128" s="354" t="s">
        <v>705</v>
      </c>
      <c r="C128" s="345" t="s">
        <v>39</v>
      </c>
      <c r="D128" s="351">
        <v>251.15</v>
      </c>
      <c r="E128" s="363" t="s">
        <v>1175</v>
      </c>
    </row>
    <row r="129" spans="1:5" ht="21" x14ac:dyDescent="0.2">
      <c r="A129" s="355" t="s">
        <v>704</v>
      </c>
      <c r="B129" s="354" t="s">
        <v>706</v>
      </c>
      <c r="C129" s="345" t="s">
        <v>39</v>
      </c>
      <c r="D129" s="351">
        <v>117.03</v>
      </c>
      <c r="E129" s="363" t="s">
        <v>1175</v>
      </c>
    </row>
    <row r="130" spans="1:5" x14ac:dyDescent="0.2">
      <c r="A130" s="338" t="s">
        <v>707</v>
      </c>
      <c r="B130" s="339" t="s">
        <v>708</v>
      </c>
      <c r="C130" s="340"/>
      <c r="D130" s="341"/>
      <c r="E130" s="365"/>
    </row>
    <row r="131" spans="1:5" x14ac:dyDescent="0.2">
      <c r="A131" s="343" t="s">
        <v>709</v>
      </c>
      <c r="B131" s="344" t="s">
        <v>710</v>
      </c>
      <c r="C131" s="345"/>
      <c r="D131" s="346"/>
      <c r="E131" s="363"/>
    </row>
    <row r="132" spans="1:5" x14ac:dyDescent="0.2">
      <c r="A132" s="355" t="s">
        <v>711</v>
      </c>
      <c r="B132" s="412" t="s">
        <v>1274</v>
      </c>
      <c r="C132" s="410" t="s">
        <v>39</v>
      </c>
      <c r="D132" s="346">
        <v>490.86</v>
      </c>
      <c r="E132" s="363" t="s">
        <v>1179</v>
      </c>
    </row>
    <row r="133" spans="1:5" ht="21" x14ac:dyDescent="0.2">
      <c r="A133" s="355" t="s">
        <v>712</v>
      </c>
      <c r="B133" s="354" t="s">
        <v>713</v>
      </c>
      <c r="C133" s="345" t="s">
        <v>486</v>
      </c>
      <c r="D133" s="346">
        <v>249.99</v>
      </c>
      <c r="E133" s="363" t="s">
        <v>1179</v>
      </c>
    </row>
    <row r="134" spans="1:5" x14ac:dyDescent="0.2">
      <c r="A134" s="338" t="s">
        <v>714</v>
      </c>
      <c r="B134" s="339" t="s">
        <v>715</v>
      </c>
      <c r="C134" s="340"/>
      <c r="D134" s="341"/>
      <c r="E134" s="365"/>
    </row>
    <row r="135" spans="1:5" x14ac:dyDescent="0.2">
      <c r="A135" s="343" t="s">
        <v>716</v>
      </c>
      <c r="B135" s="344" t="s">
        <v>717</v>
      </c>
      <c r="C135" s="345"/>
      <c r="D135" s="346"/>
      <c r="E135" s="363"/>
    </row>
    <row r="136" spans="1:5" ht="21" x14ac:dyDescent="0.2">
      <c r="A136" s="355" t="s">
        <v>718</v>
      </c>
      <c r="B136" s="354" t="s">
        <v>719</v>
      </c>
      <c r="C136" s="345" t="s">
        <v>486</v>
      </c>
      <c r="D136" s="346">
        <v>136.84</v>
      </c>
      <c r="E136" s="363" t="s">
        <v>1179</v>
      </c>
    </row>
    <row r="137" spans="1:5" ht="21" x14ac:dyDescent="0.2">
      <c r="A137" s="355" t="s">
        <v>720</v>
      </c>
      <c r="B137" s="354" t="s">
        <v>721</v>
      </c>
      <c r="C137" s="345" t="s">
        <v>486</v>
      </c>
      <c r="D137" s="346">
        <v>2.88</v>
      </c>
      <c r="E137" s="363" t="s">
        <v>1179</v>
      </c>
    </row>
    <row r="138" spans="1:5" x14ac:dyDescent="0.2">
      <c r="A138" s="355" t="s">
        <v>1248</v>
      </c>
      <c r="B138" s="354" t="s">
        <v>1249</v>
      </c>
      <c r="C138" s="345" t="s">
        <v>687</v>
      </c>
      <c r="D138" s="346">
        <v>220.18</v>
      </c>
      <c r="E138" s="363" t="s">
        <v>1179</v>
      </c>
    </row>
    <row r="139" spans="1:5" x14ac:dyDescent="0.2">
      <c r="A139" s="343" t="s">
        <v>722</v>
      </c>
      <c r="B139" s="344" t="s">
        <v>723</v>
      </c>
      <c r="C139" s="345"/>
      <c r="D139" s="346"/>
      <c r="E139" s="363"/>
    </row>
    <row r="140" spans="1:5" ht="31.5" x14ac:dyDescent="0.2">
      <c r="A140" s="355" t="s">
        <v>724</v>
      </c>
      <c r="B140" s="354" t="s">
        <v>725</v>
      </c>
      <c r="C140" s="345" t="s">
        <v>39</v>
      </c>
      <c r="D140" s="351">
        <v>24.27</v>
      </c>
      <c r="E140" s="363" t="s">
        <v>1179</v>
      </c>
    </row>
    <row r="141" spans="1:5" ht="31.5" x14ac:dyDescent="0.2">
      <c r="A141" s="355" t="s">
        <v>726</v>
      </c>
      <c r="B141" s="354" t="s">
        <v>727</v>
      </c>
      <c r="C141" s="345" t="s">
        <v>39</v>
      </c>
      <c r="D141" s="351">
        <v>299.33999999999997</v>
      </c>
      <c r="E141" s="363" t="s">
        <v>1179</v>
      </c>
    </row>
    <row r="142" spans="1:5" ht="31.5" x14ac:dyDescent="0.2">
      <c r="A142" s="355" t="s">
        <v>728</v>
      </c>
      <c r="B142" s="354" t="s">
        <v>729</v>
      </c>
      <c r="C142" s="345" t="s">
        <v>39</v>
      </c>
      <c r="D142" s="351">
        <v>323.61</v>
      </c>
      <c r="E142" s="363" t="s">
        <v>1179</v>
      </c>
    </row>
    <row r="143" spans="1:5" ht="31.5" x14ac:dyDescent="0.2">
      <c r="A143" s="355" t="s">
        <v>730</v>
      </c>
      <c r="B143" s="354" t="s">
        <v>731</v>
      </c>
      <c r="C143" s="345" t="s">
        <v>39</v>
      </c>
      <c r="D143" s="351">
        <v>575.64</v>
      </c>
      <c r="E143" s="363" t="s">
        <v>1180</v>
      </c>
    </row>
    <row r="144" spans="1:5" ht="31.5" x14ac:dyDescent="0.2">
      <c r="A144" s="355" t="s">
        <v>732</v>
      </c>
      <c r="B144" s="354" t="s">
        <v>733</v>
      </c>
      <c r="C144" s="345" t="s">
        <v>39</v>
      </c>
      <c r="D144" s="351">
        <v>575.64</v>
      </c>
      <c r="E144" s="363" t="s">
        <v>1180</v>
      </c>
    </row>
    <row r="145" spans="1:5" x14ac:dyDescent="0.2">
      <c r="A145" s="338" t="s">
        <v>734</v>
      </c>
      <c r="B145" s="339" t="s">
        <v>735</v>
      </c>
      <c r="C145" s="340"/>
      <c r="D145" s="341"/>
      <c r="E145" s="365"/>
    </row>
    <row r="146" spans="1:5" x14ac:dyDescent="0.2">
      <c r="A146" s="343" t="s">
        <v>736</v>
      </c>
      <c r="B146" s="344" t="s">
        <v>737</v>
      </c>
      <c r="C146" s="345"/>
      <c r="D146" s="346"/>
      <c r="E146" s="363"/>
    </row>
    <row r="147" spans="1:5" ht="21" x14ac:dyDescent="0.2">
      <c r="A147" s="355" t="s">
        <v>738</v>
      </c>
      <c r="B147" s="354" t="s">
        <v>739</v>
      </c>
      <c r="C147" s="345" t="s">
        <v>39</v>
      </c>
      <c r="D147" s="351">
        <v>740.85</v>
      </c>
      <c r="E147" s="363" t="s">
        <v>1182</v>
      </c>
    </row>
    <row r="148" spans="1:5" x14ac:dyDescent="0.2">
      <c r="A148" s="343" t="s">
        <v>740</v>
      </c>
      <c r="B148" s="344" t="s">
        <v>717</v>
      </c>
      <c r="C148" s="345"/>
      <c r="D148" s="346"/>
      <c r="E148" s="363"/>
    </row>
    <row r="149" spans="1:5" ht="21" x14ac:dyDescent="0.2">
      <c r="A149" s="355" t="s">
        <v>741</v>
      </c>
      <c r="B149" s="356" t="s">
        <v>742</v>
      </c>
      <c r="C149" s="345" t="s">
        <v>486</v>
      </c>
      <c r="D149" s="346">
        <v>78.680000000000007</v>
      </c>
      <c r="E149" s="363" t="s">
        <v>1182</v>
      </c>
    </row>
    <row r="150" spans="1:5" ht="21" x14ac:dyDescent="0.2">
      <c r="A150" s="355" t="s">
        <v>743</v>
      </c>
      <c r="B150" s="356" t="s">
        <v>744</v>
      </c>
      <c r="C150" s="345" t="s">
        <v>486</v>
      </c>
      <c r="D150" s="346">
        <v>260.05</v>
      </c>
      <c r="E150" s="363" t="s">
        <v>1182</v>
      </c>
    </row>
    <row r="151" spans="1:5" ht="21" x14ac:dyDescent="0.2">
      <c r="A151" s="355" t="s">
        <v>745</v>
      </c>
      <c r="B151" s="356" t="s">
        <v>746</v>
      </c>
      <c r="C151" s="345" t="s">
        <v>39</v>
      </c>
      <c r="D151" s="346">
        <v>327.69</v>
      </c>
      <c r="E151" s="363" t="s">
        <v>1182</v>
      </c>
    </row>
    <row r="152" spans="1:5" ht="21" x14ac:dyDescent="0.2">
      <c r="A152" s="355" t="s">
        <v>1239</v>
      </c>
      <c r="B152" s="356" t="s">
        <v>747</v>
      </c>
      <c r="C152" s="345" t="s">
        <v>39</v>
      </c>
      <c r="D152" s="346">
        <v>74.430000000000007</v>
      </c>
      <c r="E152" s="363" t="s">
        <v>1182</v>
      </c>
    </row>
    <row r="153" spans="1:5" x14ac:dyDescent="0.2">
      <c r="A153" s="343" t="s">
        <v>748</v>
      </c>
      <c r="B153" s="344" t="s">
        <v>749</v>
      </c>
      <c r="C153" s="345"/>
      <c r="D153" s="346"/>
      <c r="E153" s="363"/>
    </row>
    <row r="154" spans="1:5" ht="21" x14ac:dyDescent="0.2">
      <c r="A154" s="355" t="s">
        <v>750</v>
      </c>
      <c r="B154" s="356" t="s">
        <v>751</v>
      </c>
      <c r="C154" s="345" t="s">
        <v>30</v>
      </c>
      <c r="D154" s="346">
        <v>225.93</v>
      </c>
      <c r="E154" s="363" t="s">
        <v>1182</v>
      </c>
    </row>
    <row r="155" spans="1:5" x14ac:dyDescent="0.2">
      <c r="A155" s="355" t="s">
        <v>752</v>
      </c>
      <c r="B155" s="356" t="s">
        <v>1183</v>
      </c>
      <c r="C155" s="345" t="s">
        <v>30</v>
      </c>
      <c r="D155" s="346">
        <v>20.39</v>
      </c>
      <c r="E155" s="363" t="s">
        <v>1182</v>
      </c>
    </row>
    <row r="156" spans="1:5" x14ac:dyDescent="0.2">
      <c r="A156" s="355" t="s">
        <v>754</v>
      </c>
      <c r="B156" s="354" t="s">
        <v>753</v>
      </c>
      <c r="C156" s="345" t="s">
        <v>30</v>
      </c>
      <c r="D156" s="351">
        <v>282.22000000000003</v>
      </c>
      <c r="E156" s="363" t="s">
        <v>1182</v>
      </c>
    </row>
    <row r="157" spans="1:5" ht="21" x14ac:dyDescent="0.2">
      <c r="A157" s="355" t="s">
        <v>756</v>
      </c>
      <c r="B157" s="354" t="s">
        <v>755</v>
      </c>
      <c r="C157" s="345" t="s">
        <v>30</v>
      </c>
      <c r="D157" s="351">
        <v>67.8</v>
      </c>
      <c r="E157" s="363" t="s">
        <v>1182</v>
      </c>
    </row>
    <row r="158" spans="1:5" x14ac:dyDescent="0.2">
      <c r="A158" s="355" t="s">
        <v>1240</v>
      </c>
      <c r="B158" s="354" t="s">
        <v>757</v>
      </c>
      <c r="C158" s="345" t="s">
        <v>30</v>
      </c>
      <c r="D158" s="351">
        <v>28.65</v>
      </c>
      <c r="E158" s="363" t="s">
        <v>1182</v>
      </c>
    </row>
    <row r="159" spans="1:5" x14ac:dyDescent="0.2">
      <c r="A159" s="338" t="s">
        <v>758</v>
      </c>
      <c r="B159" s="339" t="s">
        <v>759</v>
      </c>
      <c r="C159" s="340"/>
      <c r="D159" s="341"/>
      <c r="E159" s="365"/>
    </row>
    <row r="160" spans="1:5" x14ac:dyDescent="0.2">
      <c r="A160" s="343" t="s">
        <v>760</v>
      </c>
      <c r="B160" s="344" t="s">
        <v>761</v>
      </c>
      <c r="C160" s="345"/>
      <c r="D160" s="346"/>
      <c r="E160" s="363"/>
    </row>
    <row r="161" spans="1:5" ht="31.5" x14ac:dyDescent="0.2">
      <c r="A161" s="355" t="s">
        <v>762</v>
      </c>
      <c r="B161" s="354" t="s">
        <v>763</v>
      </c>
      <c r="C161" s="345" t="s">
        <v>642</v>
      </c>
      <c r="D161" s="351">
        <v>4</v>
      </c>
      <c r="E161" s="363" t="s">
        <v>1184</v>
      </c>
    </row>
    <row r="162" spans="1:5" ht="31.5" x14ac:dyDescent="0.2">
      <c r="A162" s="355" t="s">
        <v>764</v>
      </c>
      <c r="B162" s="354" t="s">
        <v>765</v>
      </c>
      <c r="C162" s="345" t="s">
        <v>642</v>
      </c>
      <c r="D162" s="351">
        <v>2</v>
      </c>
      <c r="E162" s="363" t="s">
        <v>1184</v>
      </c>
    </row>
    <row r="163" spans="1:5" ht="31.5" x14ac:dyDescent="0.2">
      <c r="A163" s="355" t="s">
        <v>766</v>
      </c>
      <c r="B163" s="354" t="s">
        <v>767</v>
      </c>
      <c r="C163" s="345" t="s">
        <v>642</v>
      </c>
      <c r="D163" s="351">
        <v>6</v>
      </c>
      <c r="E163" s="363" t="s">
        <v>1184</v>
      </c>
    </row>
    <row r="164" spans="1:5" ht="31.5" x14ac:dyDescent="0.2">
      <c r="A164" s="355" t="s">
        <v>768</v>
      </c>
      <c r="B164" s="354" t="s">
        <v>769</v>
      </c>
      <c r="C164" s="345" t="s">
        <v>642</v>
      </c>
      <c r="D164" s="351">
        <v>1</v>
      </c>
      <c r="E164" s="363" t="s">
        <v>1184</v>
      </c>
    </row>
    <row r="165" spans="1:5" x14ac:dyDescent="0.2">
      <c r="A165" s="343" t="s">
        <v>770</v>
      </c>
      <c r="B165" s="344" t="s">
        <v>771</v>
      </c>
      <c r="C165" s="345"/>
      <c r="D165" s="346"/>
      <c r="E165" s="363"/>
    </row>
    <row r="166" spans="1:5" ht="21" x14ac:dyDescent="0.2">
      <c r="A166" s="355" t="s">
        <v>772</v>
      </c>
      <c r="B166" s="354" t="s">
        <v>773</v>
      </c>
      <c r="C166" s="345" t="s">
        <v>30</v>
      </c>
      <c r="D166" s="351">
        <v>150</v>
      </c>
      <c r="E166" s="363" t="s">
        <v>1184</v>
      </c>
    </row>
    <row r="167" spans="1:5" ht="21" x14ac:dyDescent="0.2">
      <c r="A167" s="355" t="s">
        <v>774</v>
      </c>
      <c r="B167" s="354" t="s">
        <v>775</v>
      </c>
      <c r="C167" s="345" t="s">
        <v>30</v>
      </c>
      <c r="D167" s="351">
        <v>36</v>
      </c>
      <c r="E167" s="363" t="s">
        <v>1184</v>
      </c>
    </row>
    <row r="168" spans="1:5" ht="21" x14ac:dyDescent="0.2">
      <c r="A168" s="355" t="s">
        <v>776</v>
      </c>
      <c r="B168" s="354" t="s">
        <v>777</v>
      </c>
      <c r="C168" s="345" t="s">
        <v>30</v>
      </c>
      <c r="D168" s="351">
        <v>6</v>
      </c>
      <c r="E168" s="363" t="s">
        <v>1184</v>
      </c>
    </row>
    <row r="169" spans="1:5" ht="21" x14ac:dyDescent="0.2">
      <c r="A169" s="355" t="s">
        <v>778</v>
      </c>
      <c r="B169" s="354" t="s">
        <v>779</v>
      </c>
      <c r="C169" s="345" t="s">
        <v>30</v>
      </c>
      <c r="D169" s="351">
        <v>25</v>
      </c>
      <c r="E169" s="363" t="s">
        <v>1184</v>
      </c>
    </row>
    <row r="170" spans="1:5" ht="21" x14ac:dyDescent="0.2">
      <c r="A170" s="355" t="s">
        <v>780</v>
      </c>
      <c r="B170" s="354" t="s">
        <v>781</v>
      </c>
      <c r="C170" s="345" t="s">
        <v>469</v>
      </c>
      <c r="D170" s="351">
        <v>2</v>
      </c>
      <c r="E170" s="363" t="s">
        <v>1184</v>
      </c>
    </row>
    <row r="171" spans="1:5" ht="21" x14ac:dyDescent="0.2">
      <c r="A171" s="355" t="s">
        <v>782</v>
      </c>
      <c r="B171" s="354" t="s">
        <v>783</v>
      </c>
      <c r="C171" s="345" t="s">
        <v>469</v>
      </c>
      <c r="D171" s="351">
        <v>51</v>
      </c>
      <c r="E171" s="363" t="s">
        <v>1184</v>
      </c>
    </row>
    <row r="172" spans="1:5" ht="21" x14ac:dyDescent="0.2">
      <c r="A172" s="355" t="s">
        <v>784</v>
      </c>
      <c r="B172" s="354" t="s">
        <v>785</v>
      </c>
      <c r="C172" s="345" t="s">
        <v>469</v>
      </c>
      <c r="D172" s="351">
        <v>2</v>
      </c>
      <c r="E172" s="363" t="s">
        <v>1184</v>
      </c>
    </row>
    <row r="173" spans="1:5" ht="21" x14ac:dyDescent="0.2">
      <c r="A173" s="355" t="s">
        <v>786</v>
      </c>
      <c r="B173" s="354" t="s">
        <v>787</v>
      </c>
      <c r="C173" s="345" t="s">
        <v>469</v>
      </c>
      <c r="D173" s="351">
        <v>3</v>
      </c>
      <c r="E173" s="363" t="s">
        <v>1184</v>
      </c>
    </row>
    <row r="174" spans="1:5" ht="21" x14ac:dyDescent="0.2">
      <c r="A174" s="355" t="s">
        <v>788</v>
      </c>
      <c r="B174" s="354" t="s">
        <v>789</v>
      </c>
      <c r="C174" s="345" t="s">
        <v>469</v>
      </c>
      <c r="D174" s="351">
        <v>35</v>
      </c>
      <c r="E174" s="363" t="s">
        <v>1184</v>
      </c>
    </row>
    <row r="175" spans="1:5" ht="21" x14ac:dyDescent="0.2">
      <c r="A175" s="355" t="s">
        <v>790</v>
      </c>
      <c r="B175" s="354" t="s">
        <v>791</v>
      </c>
      <c r="C175" s="345" t="s">
        <v>469</v>
      </c>
      <c r="D175" s="351">
        <v>46</v>
      </c>
      <c r="E175" s="363" t="s">
        <v>1184</v>
      </c>
    </row>
    <row r="176" spans="1:5" ht="21" x14ac:dyDescent="0.2">
      <c r="A176" s="355" t="s">
        <v>792</v>
      </c>
      <c r="B176" s="354" t="s">
        <v>793</v>
      </c>
      <c r="C176" s="345" t="s">
        <v>469</v>
      </c>
      <c r="D176" s="351">
        <v>2</v>
      </c>
      <c r="E176" s="363" t="s">
        <v>1184</v>
      </c>
    </row>
    <row r="177" spans="1:5" ht="21" x14ac:dyDescent="0.2">
      <c r="A177" s="355" t="s">
        <v>794</v>
      </c>
      <c r="B177" s="354" t="s">
        <v>795</v>
      </c>
      <c r="C177" s="345" t="s">
        <v>469</v>
      </c>
      <c r="D177" s="351">
        <v>25</v>
      </c>
      <c r="E177" s="363" t="s">
        <v>1184</v>
      </c>
    </row>
    <row r="178" spans="1:5" ht="21" x14ac:dyDescent="0.2">
      <c r="A178" s="355" t="s">
        <v>796</v>
      </c>
      <c r="B178" s="354" t="s">
        <v>797</v>
      </c>
      <c r="C178" s="345" t="s">
        <v>469</v>
      </c>
      <c r="D178" s="351">
        <v>26</v>
      </c>
      <c r="E178" s="363" t="s">
        <v>1184</v>
      </c>
    </row>
    <row r="179" spans="1:5" ht="21" x14ac:dyDescent="0.2">
      <c r="A179" s="355" t="s">
        <v>798</v>
      </c>
      <c r="B179" s="354" t="s">
        <v>799</v>
      </c>
      <c r="C179" s="345" t="s">
        <v>469</v>
      </c>
      <c r="D179" s="351">
        <v>1</v>
      </c>
      <c r="E179" s="363" t="s">
        <v>1184</v>
      </c>
    </row>
    <row r="180" spans="1:5" ht="21" x14ac:dyDescent="0.2">
      <c r="A180" s="355" t="s">
        <v>800</v>
      </c>
      <c r="B180" s="354" t="s">
        <v>801</v>
      </c>
      <c r="C180" s="345" t="s">
        <v>469</v>
      </c>
      <c r="D180" s="351">
        <v>12</v>
      </c>
      <c r="E180" s="363" t="s">
        <v>1184</v>
      </c>
    </row>
    <row r="181" spans="1:5" ht="21" x14ac:dyDescent="0.2">
      <c r="A181" s="355" t="s">
        <v>802</v>
      </c>
      <c r="B181" s="354" t="s">
        <v>803</v>
      </c>
      <c r="C181" s="345" t="s">
        <v>469</v>
      </c>
      <c r="D181" s="351">
        <v>8</v>
      </c>
      <c r="E181" s="363" t="s">
        <v>1184</v>
      </c>
    </row>
    <row r="182" spans="1:5" ht="21" x14ac:dyDescent="0.2">
      <c r="A182" s="355" t="s">
        <v>804</v>
      </c>
      <c r="B182" s="354" t="s">
        <v>805</v>
      </c>
      <c r="C182" s="345" t="s">
        <v>469</v>
      </c>
      <c r="D182" s="351">
        <v>1</v>
      </c>
      <c r="E182" s="363" t="s">
        <v>1184</v>
      </c>
    </row>
    <row r="183" spans="1:5" ht="21" x14ac:dyDescent="0.2">
      <c r="A183" s="355" t="s">
        <v>806</v>
      </c>
      <c r="B183" s="354" t="s">
        <v>807</v>
      </c>
      <c r="C183" s="345" t="s">
        <v>469</v>
      </c>
      <c r="D183" s="351">
        <v>1</v>
      </c>
      <c r="E183" s="363" t="s">
        <v>1184</v>
      </c>
    </row>
    <row r="184" spans="1:5" ht="21" x14ac:dyDescent="0.2">
      <c r="A184" s="355" t="s">
        <v>808</v>
      </c>
      <c r="B184" s="354" t="s">
        <v>809</v>
      </c>
      <c r="C184" s="345" t="s">
        <v>469</v>
      </c>
      <c r="D184" s="351">
        <v>4</v>
      </c>
      <c r="E184" s="363" t="s">
        <v>1184</v>
      </c>
    </row>
    <row r="185" spans="1:5" ht="21" x14ac:dyDescent="0.2">
      <c r="A185" s="355" t="s">
        <v>810</v>
      </c>
      <c r="B185" s="354" t="s">
        <v>811</v>
      </c>
      <c r="C185" s="345" t="s">
        <v>469</v>
      </c>
      <c r="D185" s="351">
        <v>7</v>
      </c>
      <c r="E185" s="363" t="s">
        <v>1184</v>
      </c>
    </row>
    <row r="186" spans="1:5" ht="21" x14ac:dyDescent="0.2">
      <c r="A186" s="355" t="s">
        <v>812</v>
      </c>
      <c r="B186" s="354" t="s">
        <v>813</v>
      </c>
      <c r="C186" s="345" t="s">
        <v>469</v>
      </c>
      <c r="D186" s="351">
        <v>1</v>
      </c>
      <c r="E186" s="363" t="s">
        <v>1184</v>
      </c>
    </row>
    <row r="187" spans="1:5" ht="21" x14ac:dyDescent="0.2">
      <c r="A187" s="355" t="s">
        <v>814</v>
      </c>
      <c r="B187" s="354" t="s">
        <v>815</v>
      </c>
      <c r="C187" s="345" t="s">
        <v>469</v>
      </c>
      <c r="D187" s="346">
        <v>1</v>
      </c>
      <c r="E187" s="363" t="s">
        <v>1184</v>
      </c>
    </row>
    <row r="188" spans="1:5" ht="21" x14ac:dyDescent="0.2">
      <c r="A188" s="355" t="s">
        <v>816</v>
      </c>
      <c r="B188" s="354" t="s">
        <v>817</v>
      </c>
      <c r="C188" s="345" t="s">
        <v>469</v>
      </c>
      <c r="D188" s="346">
        <v>1</v>
      </c>
      <c r="E188" s="363" t="s">
        <v>1184</v>
      </c>
    </row>
    <row r="189" spans="1:5" ht="21" x14ac:dyDescent="0.2">
      <c r="A189" s="355" t="s">
        <v>818</v>
      </c>
      <c r="B189" s="354" t="s">
        <v>819</v>
      </c>
      <c r="C189" s="345" t="s">
        <v>469</v>
      </c>
      <c r="D189" s="346">
        <v>1</v>
      </c>
      <c r="E189" s="363" t="s">
        <v>1184</v>
      </c>
    </row>
    <row r="190" spans="1:5" x14ac:dyDescent="0.2">
      <c r="A190" s="343" t="s">
        <v>820</v>
      </c>
      <c r="B190" s="344" t="s">
        <v>821</v>
      </c>
      <c r="C190" s="345"/>
      <c r="D190" s="346"/>
      <c r="E190" s="363"/>
    </row>
    <row r="191" spans="1:5" ht="21" x14ac:dyDescent="0.2">
      <c r="A191" s="355" t="s">
        <v>822</v>
      </c>
      <c r="B191" s="354" t="s">
        <v>823</v>
      </c>
      <c r="C191" s="345" t="s">
        <v>30</v>
      </c>
      <c r="D191" s="351">
        <v>18</v>
      </c>
      <c r="E191" s="363" t="s">
        <v>1184</v>
      </c>
    </row>
    <row r="192" spans="1:5" ht="21" x14ac:dyDescent="0.2">
      <c r="A192" s="355" t="s">
        <v>824</v>
      </c>
      <c r="B192" s="354" t="s">
        <v>825</v>
      </c>
      <c r="C192" s="345" t="s">
        <v>30</v>
      </c>
      <c r="D192" s="351">
        <v>156</v>
      </c>
      <c r="E192" s="363" t="s">
        <v>1184</v>
      </c>
    </row>
    <row r="193" spans="1:5" ht="21" x14ac:dyDescent="0.2">
      <c r="A193" s="355" t="s">
        <v>826</v>
      </c>
      <c r="B193" s="354" t="s">
        <v>827</v>
      </c>
      <c r="C193" s="345" t="s">
        <v>30</v>
      </c>
      <c r="D193" s="351">
        <v>36</v>
      </c>
      <c r="E193" s="363" t="s">
        <v>1184</v>
      </c>
    </row>
    <row r="194" spans="1:5" ht="21" x14ac:dyDescent="0.2">
      <c r="A194" s="355" t="s">
        <v>828</v>
      </c>
      <c r="B194" s="354" t="s">
        <v>829</v>
      </c>
      <c r="C194" s="345" t="s">
        <v>30</v>
      </c>
      <c r="D194" s="351">
        <v>102</v>
      </c>
      <c r="E194" s="363" t="s">
        <v>1184</v>
      </c>
    </row>
    <row r="195" spans="1:5" ht="21" x14ac:dyDescent="0.2">
      <c r="A195" s="355" t="s">
        <v>830</v>
      </c>
      <c r="B195" s="354" t="s">
        <v>831</v>
      </c>
      <c r="C195" s="345" t="s">
        <v>469</v>
      </c>
      <c r="D195" s="351">
        <v>20</v>
      </c>
      <c r="E195" s="363" t="s">
        <v>1184</v>
      </c>
    </row>
    <row r="196" spans="1:5" ht="21" x14ac:dyDescent="0.2">
      <c r="A196" s="355" t="s">
        <v>832</v>
      </c>
      <c r="B196" s="354" t="s">
        <v>833</v>
      </c>
      <c r="C196" s="345" t="s">
        <v>469</v>
      </c>
      <c r="D196" s="351">
        <v>6</v>
      </c>
      <c r="E196" s="363" t="s">
        <v>1184</v>
      </c>
    </row>
    <row r="197" spans="1:5" ht="21" x14ac:dyDescent="0.2">
      <c r="A197" s="355" t="s">
        <v>834</v>
      </c>
      <c r="B197" s="354" t="s">
        <v>835</v>
      </c>
      <c r="C197" s="345" t="s">
        <v>469</v>
      </c>
      <c r="D197" s="351">
        <v>17</v>
      </c>
      <c r="E197" s="363" t="s">
        <v>1184</v>
      </c>
    </row>
    <row r="198" spans="1:5" ht="21" x14ac:dyDescent="0.2">
      <c r="A198" s="355" t="s">
        <v>836</v>
      </c>
      <c r="B198" s="354" t="s">
        <v>837</v>
      </c>
      <c r="C198" s="345" t="s">
        <v>469</v>
      </c>
      <c r="D198" s="351">
        <v>2</v>
      </c>
      <c r="E198" s="363" t="s">
        <v>1184</v>
      </c>
    </row>
    <row r="199" spans="1:5" ht="21" x14ac:dyDescent="0.2">
      <c r="A199" s="355" t="s">
        <v>838</v>
      </c>
      <c r="B199" s="354" t="s">
        <v>839</v>
      </c>
      <c r="C199" s="345" t="s">
        <v>469</v>
      </c>
      <c r="D199" s="351">
        <v>47</v>
      </c>
      <c r="E199" s="363" t="s">
        <v>1184</v>
      </c>
    </row>
    <row r="200" spans="1:5" ht="21" x14ac:dyDescent="0.2">
      <c r="A200" s="355" t="s">
        <v>840</v>
      </c>
      <c r="B200" s="354" t="s">
        <v>841</v>
      </c>
      <c r="C200" s="345" t="s">
        <v>469</v>
      </c>
      <c r="D200" s="351">
        <v>8</v>
      </c>
      <c r="E200" s="363" t="s">
        <v>1184</v>
      </c>
    </row>
    <row r="201" spans="1:5" ht="21" x14ac:dyDescent="0.2">
      <c r="A201" s="355" t="s">
        <v>842</v>
      </c>
      <c r="B201" s="354" t="s">
        <v>843</v>
      </c>
      <c r="C201" s="345" t="s">
        <v>469</v>
      </c>
      <c r="D201" s="351">
        <v>17</v>
      </c>
      <c r="E201" s="363" t="s">
        <v>1184</v>
      </c>
    </row>
    <row r="202" spans="1:5" ht="21" x14ac:dyDescent="0.2">
      <c r="A202" s="355" t="s">
        <v>844</v>
      </c>
      <c r="B202" s="354" t="s">
        <v>845</v>
      </c>
      <c r="C202" s="345" t="s">
        <v>469</v>
      </c>
      <c r="D202" s="351">
        <v>19</v>
      </c>
      <c r="E202" s="363" t="s">
        <v>1184</v>
      </c>
    </row>
    <row r="203" spans="1:5" ht="21" x14ac:dyDescent="0.2">
      <c r="A203" s="355" t="s">
        <v>846</v>
      </c>
      <c r="B203" s="354" t="s">
        <v>847</v>
      </c>
      <c r="C203" s="345" t="s">
        <v>469</v>
      </c>
      <c r="D203" s="351">
        <v>1</v>
      </c>
      <c r="E203" s="363" t="s">
        <v>1184</v>
      </c>
    </row>
    <row r="204" spans="1:5" ht="21" x14ac:dyDescent="0.2">
      <c r="A204" s="355" t="s">
        <v>848</v>
      </c>
      <c r="B204" s="354" t="s">
        <v>849</v>
      </c>
      <c r="C204" s="345" t="s">
        <v>469</v>
      </c>
      <c r="D204" s="351">
        <v>1</v>
      </c>
      <c r="E204" s="363" t="s">
        <v>1184</v>
      </c>
    </row>
    <row r="205" spans="1:5" ht="21" x14ac:dyDescent="0.2">
      <c r="A205" s="355" t="s">
        <v>850</v>
      </c>
      <c r="B205" s="354" t="s">
        <v>851</v>
      </c>
      <c r="C205" s="345" t="s">
        <v>469</v>
      </c>
      <c r="D205" s="351">
        <v>3</v>
      </c>
      <c r="E205" s="363" t="s">
        <v>1184</v>
      </c>
    </row>
    <row r="206" spans="1:5" ht="21" x14ac:dyDescent="0.2">
      <c r="A206" s="355" t="s">
        <v>852</v>
      </c>
      <c r="B206" s="354" t="s">
        <v>853</v>
      </c>
      <c r="C206" s="345" t="s">
        <v>469</v>
      </c>
      <c r="D206" s="351">
        <v>6</v>
      </c>
      <c r="E206" s="363" t="s">
        <v>1184</v>
      </c>
    </row>
    <row r="207" spans="1:5" ht="21" x14ac:dyDescent="0.2">
      <c r="A207" s="355" t="s">
        <v>854</v>
      </c>
      <c r="B207" s="354" t="s">
        <v>855</v>
      </c>
      <c r="C207" s="345" t="s">
        <v>469</v>
      </c>
      <c r="D207" s="351">
        <v>2</v>
      </c>
      <c r="E207" s="363" t="s">
        <v>1184</v>
      </c>
    </row>
    <row r="208" spans="1:5" x14ac:dyDescent="0.2">
      <c r="A208" s="343" t="s">
        <v>856</v>
      </c>
      <c r="B208" s="344" t="s">
        <v>857</v>
      </c>
      <c r="C208" s="345"/>
      <c r="D208" s="346"/>
      <c r="E208" s="363"/>
    </row>
    <row r="209" spans="1:5" ht="21" x14ac:dyDescent="0.2">
      <c r="A209" s="355" t="s">
        <v>858</v>
      </c>
      <c r="B209" s="354" t="s">
        <v>859</v>
      </c>
      <c r="C209" s="345" t="s">
        <v>30</v>
      </c>
      <c r="D209" s="351">
        <v>90</v>
      </c>
      <c r="E209" s="363" t="s">
        <v>1184</v>
      </c>
    </row>
    <row r="210" spans="1:5" ht="21" x14ac:dyDescent="0.2">
      <c r="A210" s="355" t="s">
        <v>860</v>
      </c>
      <c r="B210" s="354" t="s">
        <v>861</v>
      </c>
      <c r="C210" s="345" t="s">
        <v>30</v>
      </c>
      <c r="D210" s="351">
        <v>36</v>
      </c>
      <c r="E210" s="363" t="s">
        <v>1184</v>
      </c>
    </row>
    <row r="211" spans="1:5" ht="21" x14ac:dyDescent="0.2">
      <c r="A211" s="355" t="s">
        <v>862</v>
      </c>
      <c r="B211" s="354" t="s">
        <v>863</v>
      </c>
      <c r="C211" s="345" t="s">
        <v>469</v>
      </c>
      <c r="D211" s="351">
        <v>2</v>
      </c>
      <c r="E211" s="363" t="s">
        <v>1184</v>
      </c>
    </row>
    <row r="212" spans="1:5" ht="21" x14ac:dyDescent="0.2">
      <c r="A212" s="355" t="s">
        <v>864</v>
      </c>
      <c r="B212" s="354" t="s">
        <v>865</v>
      </c>
      <c r="C212" s="345" t="s">
        <v>469</v>
      </c>
      <c r="D212" s="351">
        <v>6</v>
      </c>
      <c r="E212" s="363" t="s">
        <v>1184</v>
      </c>
    </row>
    <row r="213" spans="1:5" ht="21" x14ac:dyDescent="0.2">
      <c r="A213" s="355" t="s">
        <v>866</v>
      </c>
      <c r="B213" s="354" t="s">
        <v>867</v>
      </c>
      <c r="C213" s="345" t="s">
        <v>469</v>
      </c>
      <c r="D213" s="351">
        <v>2</v>
      </c>
      <c r="E213" s="363" t="s">
        <v>1184</v>
      </c>
    </row>
    <row r="214" spans="1:5" x14ac:dyDescent="0.2">
      <c r="A214" s="343" t="s">
        <v>868</v>
      </c>
      <c r="B214" s="344" t="s">
        <v>869</v>
      </c>
      <c r="C214" s="345"/>
      <c r="D214" s="351"/>
      <c r="E214" s="363"/>
    </row>
    <row r="215" spans="1:5" ht="21" x14ac:dyDescent="0.2">
      <c r="A215" s="355" t="s">
        <v>870</v>
      </c>
      <c r="B215" s="354" t="s">
        <v>871</v>
      </c>
      <c r="C215" s="345" t="s">
        <v>30</v>
      </c>
      <c r="D215" s="351">
        <v>6</v>
      </c>
      <c r="E215" s="363" t="s">
        <v>1184</v>
      </c>
    </row>
    <row r="216" spans="1:5" ht="21" x14ac:dyDescent="0.2">
      <c r="A216" s="355" t="s">
        <v>872</v>
      </c>
      <c r="B216" s="354" t="s">
        <v>873</v>
      </c>
      <c r="C216" s="345" t="s">
        <v>30</v>
      </c>
      <c r="D216" s="351">
        <v>99</v>
      </c>
      <c r="E216" s="363" t="s">
        <v>1184</v>
      </c>
    </row>
    <row r="217" spans="1:5" ht="21" x14ac:dyDescent="0.2">
      <c r="A217" s="355" t="s">
        <v>874</v>
      </c>
      <c r="B217" s="354" t="s">
        <v>875</v>
      </c>
      <c r="C217" s="345" t="s">
        <v>30</v>
      </c>
      <c r="D217" s="351">
        <v>39</v>
      </c>
      <c r="E217" s="363" t="s">
        <v>1184</v>
      </c>
    </row>
    <row r="218" spans="1:5" x14ac:dyDescent="0.2">
      <c r="A218" s="355" t="s">
        <v>876</v>
      </c>
      <c r="B218" s="354" t="s">
        <v>877</v>
      </c>
      <c r="C218" s="345" t="s">
        <v>30</v>
      </c>
      <c r="D218" s="351">
        <v>21</v>
      </c>
      <c r="E218" s="363" t="s">
        <v>1184</v>
      </c>
    </row>
    <row r="219" spans="1:5" ht="21" x14ac:dyDescent="0.2">
      <c r="A219" s="355" t="s">
        <v>878</v>
      </c>
      <c r="B219" s="354" t="s">
        <v>879</v>
      </c>
      <c r="C219" s="345" t="s">
        <v>469</v>
      </c>
      <c r="D219" s="351">
        <v>4</v>
      </c>
      <c r="E219" s="363" t="s">
        <v>1184</v>
      </c>
    </row>
    <row r="220" spans="1:5" ht="21" x14ac:dyDescent="0.2">
      <c r="A220" s="355" t="s">
        <v>880</v>
      </c>
      <c r="B220" s="354" t="s">
        <v>881</v>
      </c>
      <c r="C220" s="345" t="s">
        <v>469</v>
      </c>
      <c r="D220" s="351">
        <v>29</v>
      </c>
      <c r="E220" s="363" t="s">
        <v>1184</v>
      </c>
    </row>
    <row r="221" spans="1:5" ht="21" x14ac:dyDescent="0.2">
      <c r="A221" s="355" t="s">
        <v>882</v>
      </c>
      <c r="B221" s="354" t="s">
        <v>883</v>
      </c>
      <c r="C221" s="345" t="s">
        <v>469</v>
      </c>
      <c r="D221" s="351">
        <v>55</v>
      </c>
      <c r="E221" s="363" t="s">
        <v>1184</v>
      </c>
    </row>
    <row r="222" spans="1:5" ht="21" x14ac:dyDescent="0.2">
      <c r="A222" s="355" t="s">
        <v>884</v>
      </c>
      <c r="B222" s="354" t="s">
        <v>885</v>
      </c>
      <c r="C222" s="345" t="s">
        <v>469</v>
      </c>
      <c r="D222" s="351">
        <v>3</v>
      </c>
      <c r="E222" s="363" t="s">
        <v>1184</v>
      </c>
    </row>
    <row r="223" spans="1:5" ht="21" x14ac:dyDescent="0.2">
      <c r="A223" s="355" t="s">
        <v>886</v>
      </c>
      <c r="B223" s="354" t="s">
        <v>887</v>
      </c>
      <c r="C223" s="345" t="s">
        <v>469</v>
      </c>
      <c r="D223" s="351">
        <v>6</v>
      </c>
      <c r="E223" s="363" t="s">
        <v>1184</v>
      </c>
    </row>
    <row r="224" spans="1:5" ht="21" x14ac:dyDescent="0.2">
      <c r="A224" s="355" t="s">
        <v>888</v>
      </c>
      <c r="B224" s="354" t="s">
        <v>889</v>
      </c>
      <c r="C224" s="345" t="s">
        <v>469</v>
      </c>
      <c r="D224" s="351">
        <v>6</v>
      </c>
      <c r="E224" s="363" t="s">
        <v>1184</v>
      </c>
    </row>
    <row r="225" spans="1:5" ht="21" x14ac:dyDescent="0.2">
      <c r="A225" s="355" t="s">
        <v>890</v>
      </c>
      <c r="B225" s="354" t="s">
        <v>891</v>
      </c>
      <c r="C225" s="345" t="s">
        <v>469</v>
      </c>
      <c r="D225" s="351">
        <v>12</v>
      </c>
      <c r="E225" s="363" t="s">
        <v>1184</v>
      </c>
    </row>
    <row r="226" spans="1:5" ht="21" x14ac:dyDescent="0.2">
      <c r="A226" s="355" t="s">
        <v>892</v>
      </c>
      <c r="B226" s="354" t="s">
        <v>893</v>
      </c>
      <c r="C226" s="345" t="s">
        <v>469</v>
      </c>
      <c r="D226" s="351">
        <v>14</v>
      </c>
      <c r="E226" s="363" t="s">
        <v>1184</v>
      </c>
    </row>
    <row r="227" spans="1:5" ht="21" x14ac:dyDescent="0.2">
      <c r="A227" s="355" t="s">
        <v>894</v>
      </c>
      <c r="B227" s="354" t="s">
        <v>895</v>
      </c>
      <c r="C227" s="345" t="s">
        <v>469</v>
      </c>
      <c r="D227" s="351">
        <v>15</v>
      </c>
      <c r="E227" s="363" t="s">
        <v>1184</v>
      </c>
    </row>
    <row r="228" spans="1:5" ht="21" x14ac:dyDescent="0.2">
      <c r="A228" s="355" t="s">
        <v>896</v>
      </c>
      <c r="B228" s="354" t="s">
        <v>897</v>
      </c>
      <c r="C228" s="345" t="s">
        <v>469</v>
      </c>
      <c r="D228" s="351">
        <v>4</v>
      </c>
      <c r="E228" s="363" t="s">
        <v>1184</v>
      </c>
    </row>
    <row r="229" spans="1:5" ht="21" x14ac:dyDescent="0.2">
      <c r="A229" s="355" t="s">
        <v>898</v>
      </c>
      <c r="B229" s="354" t="s">
        <v>899</v>
      </c>
      <c r="C229" s="345" t="s">
        <v>469</v>
      </c>
      <c r="D229" s="351">
        <v>13</v>
      </c>
      <c r="E229" s="363" t="s">
        <v>1184</v>
      </c>
    </row>
    <row r="230" spans="1:5" ht="21" x14ac:dyDescent="0.2">
      <c r="A230" s="355" t="s">
        <v>900</v>
      </c>
      <c r="B230" s="354" t="s">
        <v>901</v>
      </c>
      <c r="C230" s="345" t="s">
        <v>469</v>
      </c>
      <c r="D230" s="351">
        <v>9</v>
      </c>
      <c r="E230" s="363" t="s">
        <v>1184</v>
      </c>
    </row>
    <row r="231" spans="1:5" ht="21" x14ac:dyDescent="0.2">
      <c r="A231" s="355" t="s">
        <v>902</v>
      </c>
      <c r="B231" s="354" t="s">
        <v>903</v>
      </c>
      <c r="C231" s="345" t="s">
        <v>469</v>
      </c>
      <c r="D231" s="351">
        <v>6</v>
      </c>
      <c r="E231" s="363" t="s">
        <v>1184</v>
      </c>
    </row>
    <row r="232" spans="1:5" ht="21" x14ac:dyDescent="0.2">
      <c r="A232" s="355" t="s">
        <v>904</v>
      </c>
      <c r="B232" s="354" t="s">
        <v>905</v>
      </c>
      <c r="C232" s="345" t="s">
        <v>469</v>
      </c>
      <c r="D232" s="351">
        <v>7</v>
      </c>
      <c r="E232" s="363" t="s">
        <v>1184</v>
      </c>
    </row>
    <row r="233" spans="1:5" ht="21" x14ac:dyDescent="0.2">
      <c r="A233" s="355" t="s">
        <v>906</v>
      </c>
      <c r="B233" s="354" t="s">
        <v>907</v>
      </c>
      <c r="C233" s="345" t="s">
        <v>469</v>
      </c>
      <c r="D233" s="351">
        <v>1</v>
      </c>
      <c r="E233" s="363" t="s">
        <v>1184</v>
      </c>
    </row>
    <row r="234" spans="1:5" x14ac:dyDescent="0.2">
      <c r="A234" s="343" t="s">
        <v>908</v>
      </c>
      <c r="B234" s="344" t="s">
        <v>909</v>
      </c>
      <c r="C234" s="345"/>
      <c r="D234" s="346"/>
      <c r="E234" s="363"/>
    </row>
    <row r="235" spans="1:5" ht="21" x14ac:dyDescent="0.2">
      <c r="A235" s="355" t="s">
        <v>910</v>
      </c>
      <c r="B235" s="354" t="s">
        <v>773</v>
      </c>
      <c r="C235" s="345" t="s">
        <v>30</v>
      </c>
      <c r="D235" s="351">
        <v>15</v>
      </c>
      <c r="E235" s="363" t="s">
        <v>1184</v>
      </c>
    </row>
    <row r="236" spans="1:5" ht="21" x14ac:dyDescent="0.2">
      <c r="A236" s="355" t="s">
        <v>911</v>
      </c>
      <c r="B236" s="354" t="s">
        <v>815</v>
      </c>
      <c r="C236" s="345" t="s">
        <v>469</v>
      </c>
      <c r="D236" s="346">
        <v>5</v>
      </c>
      <c r="E236" s="363" t="s">
        <v>1184</v>
      </c>
    </row>
    <row r="237" spans="1:5" ht="21" x14ac:dyDescent="0.2">
      <c r="A237" s="355" t="s">
        <v>912</v>
      </c>
      <c r="B237" s="354" t="s">
        <v>913</v>
      </c>
      <c r="C237" s="345" t="s">
        <v>30</v>
      </c>
      <c r="D237" s="351">
        <v>48</v>
      </c>
      <c r="E237" s="363" t="s">
        <v>1184</v>
      </c>
    </row>
    <row r="238" spans="1:5" ht="21" x14ac:dyDescent="0.2">
      <c r="A238" s="355" t="s">
        <v>914</v>
      </c>
      <c r="B238" s="354" t="s">
        <v>915</v>
      </c>
      <c r="C238" s="345" t="s">
        <v>30</v>
      </c>
      <c r="D238" s="351">
        <v>6</v>
      </c>
      <c r="E238" s="363" t="s">
        <v>1184</v>
      </c>
    </row>
    <row r="239" spans="1:5" ht="21" x14ac:dyDescent="0.2">
      <c r="A239" s="355" t="s">
        <v>916</v>
      </c>
      <c r="B239" s="354" t="s">
        <v>917</v>
      </c>
      <c r="C239" s="345" t="s">
        <v>469</v>
      </c>
      <c r="D239" s="351">
        <v>7</v>
      </c>
      <c r="E239" s="363" t="s">
        <v>1184</v>
      </c>
    </row>
    <row r="240" spans="1:5" ht="21" x14ac:dyDescent="0.2">
      <c r="A240" s="355" t="s">
        <v>918</v>
      </c>
      <c r="B240" s="354" t="s">
        <v>919</v>
      </c>
      <c r="C240" s="345" t="s">
        <v>469</v>
      </c>
      <c r="D240" s="351">
        <v>3</v>
      </c>
      <c r="E240" s="363" t="s">
        <v>1184</v>
      </c>
    </row>
    <row r="241" spans="1:5" ht="21" x14ac:dyDescent="0.2">
      <c r="A241" s="355" t="s">
        <v>920</v>
      </c>
      <c r="B241" s="354" t="s">
        <v>921</v>
      </c>
      <c r="C241" s="345" t="s">
        <v>469</v>
      </c>
      <c r="D241" s="351">
        <v>2</v>
      </c>
      <c r="E241" s="363" t="s">
        <v>1184</v>
      </c>
    </row>
    <row r="242" spans="1:5" x14ac:dyDescent="0.2">
      <c r="A242" s="355" t="s">
        <v>1241</v>
      </c>
      <c r="B242" s="354" t="s">
        <v>922</v>
      </c>
      <c r="C242" s="345" t="s">
        <v>469</v>
      </c>
      <c r="D242" s="351">
        <v>1</v>
      </c>
      <c r="E242" s="363" t="s">
        <v>1184</v>
      </c>
    </row>
    <row r="243" spans="1:5" x14ac:dyDescent="0.2">
      <c r="A243" s="343" t="s">
        <v>923</v>
      </c>
      <c r="B243" s="344" t="s">
        <v>924</v>
      </c>
      <c r="C243" s="345"/>
      <c r="D243" s="346"/>
      <c r="E243" s="363"/>
    </row>
    <row r="244" spans="1:5" x14ac:dyDescent="0.2">
      <c r="A244" s="355" t="s">
        <v>925</v>
      </c>
      <c r="B244" s="354" t="s">
        <v>926</v>
      </c>
      <c r="C244" s="345" t="s">
        <v>469</v>
      </c>
      <c r="D244" s="351">
        <v>9</v>
      </c>
      <c r="E244" s="363" t="s">
        <v>1184</v>
      </c>
    </row>
    <row r="245" spans="1:5" x14ac:dyDescent="0.2">
      <c r="A245" s="355" t="s">
        <v>927</v>
      </c>
      <c r="B245" s="354" t="s">
        <v>928</v>
      </c>
      <c r="C245" s="345" t="s">
        <v>642</v>
      </c>
      <c r="D245" s="351">
        <v>22</v>
      </c>
      <c r="E245" s="363" t="s">
        <v>1184</v>
      </c>
    </row>
    <row r="246" spans="1:5" x14ac:dyDescent="0.2">
      <c r="A246" s="338" t="s">
        <v>929</v>
      </c>
      <c r="B246" s="339" t="s">
        <v>930</v>
      </c>
      <c r="C246" s="340"/>
      <c r="D246" s="341"/>
      <c r="E246" s="365"/>
    </row>
    <row r="247" spans="1:5" x14ac:dyDescent="0.2">
      <c r="A247" s="343" t="s">
        <v>931</v>
      </c>
      <c r="B247" s="344" t="s">
        <v>932</v>
      </c>
      <c r="C247" s="345"/>
      <c r="D247" s="346"/>
      <c r="E247" s="363"/>
    </row>
    <row r="248" spans="1:5" x14ac:dyDescent="0.2">
      <c r="A248" s="355" t="s">
        <v>933</v>
      </c>
      <c r="B248" s="354" t="s">
        <v>934</v>
      </c>
      <c r="C248" s="345" t="s">
        <v>469</v>
      </c>
      <c r="D248" s="351">
        <v>160</v>
      </c>
      <c r="E248" s="363" t="s">
        <v>1185</v>
      </c>
    </row>
    <row r="249" spans="1:5" ht="21" x14ac:dyDescent="0.2">
      <c r="A249" s="355" t="s">
        <v>935</v>
      </c>
      <c r="B249" s="354" t="s">
        <v>936</v>
      </c>
      <c r="C249" s="345" t="s">
        <v>469</v>
      </c>
      <c r="D249" s="351">
        <v>275</v>
      </c>
      <c r="E249" s="363" t="s">
        <v>1185</v>
      </c>
    </row>
    <row r="250" spans="1:5" x14ac:dyDescent="0.2">
      <c r="A250" s="343" t="s">
        <v>937</v>
      </c>
      <c r="B250" s="344" t="s">
        <v>938</v>
      </c>
      <c r="C250" s="345"/>
      <c r="D250" s="346"/>
      <c r="E250" s="363"/>
    </row>
    <row r="251" spans="1:5" x14ac:dyDescent="0.2">
      <c r="A251" s="355" t="s">
        <v>939</v>
      </c>
      <c r="B251" s="354" t="s">
        <v>940</v>
      </c>
      <c r="C251" s="345" t="s">
        <v>687</v>
      </c>
      <c r="D251" s="351">
        <v>52</v>
      </c>
      <c r="E251" s="363" t="s">
        <v>1185</v>
      </c>
    </row>
    <row r="252" spans="1:5" x14ac:dyDescent="0.2">
      <c r="A252" s="355" t="s">
        <v>941</v>
      </c>
      <c r="B252" s="354" t="s">
        <v>942</v>
      </c>
      <c r="C252" s="345" t="s">
        <v>687</v>
      </c>
      <c r="D252" s="351">
        <v>42</v>
      </c>
      <c r="E252" s="363" t="s">
        <v>1185</v>
      </c>
    </row>
    <row r="253" spans="1:5" x14ac:dyDescent="0.2">
      <c r="A253" s="355" t="s">
        <v>943</v>
      </c>
      <c r="B253" s="354" t="s">
        <v>944</v>
      </c>
      <c r="C253" s="345" t="s">
        <v>642</v>
      </c>
      <c r="D253" s="351">
        <v>14</v>
      </c>
      <c r="E253" s="363" t="s">
        <v>1185</v>
      </c>
    </row>
    <row r="254" spans="1:5" x14ac:dyDescent="0.2">
      <c r="A254" s="355" t="s">
        <v>945</v>
      </c>
      <c r="B254" s="354" t="s">
        <v>946</v>
      </c>
      <c r="C254" s="345" t="s">
        <v>642</v>
      </c>
      <c r="D254" s="351">
        <v>14</v>
      </c>
      <c r="E254" s="363" t="s">
        <v>1185</v>
      </c>
    </row>
    <row r="255" spans="1:5" x14ac:dyDescent="0.2">
      <c r="A255" s="355" t="s">
        <v>947</v>
      </c>
      <c r="B255" s="354" t="s">
        <v>948</v>
      </c>
      <c r="C255" s="345" t="s">
        <v>642</v>
      </c>
      <c r="D255" s="351">
        <v>14</v>
      </c>
      <c r="E255" s="363" t="s">
        <v>1185</v>
      </c>
    </row>
    <row r="256" spans="1:5" x14ac:dyDescent="0.2">
      <c r="A256" s="355" t="s">
        <v>949</v>
      </c>
      <c r="B256" s="354" t="s">
        <v>950</v>
      </c>
      <c r="C256" s="345" t="s">
        <v>642</v>
      </c>
      <c r="D256" s="351">
        <v>14</v>
      </c>
      <c r="E256" s="363" t="s">
        <v>1185</v>
      </c>
    </row>
    <row r="257" spans="1:5" x14ac:dyDescent="0.2">
      <c r="A257" s="355" t="s">
        <v>951</v>
      </c>
      <c r="B257" s="354" t="s">
        <v>952</v>
      </c>
      <c r="C257" s="345" t="s">
        <v>642</v>
      </c>
      <c r="D257" s="351">
        <v>1</v>
      </c>
      <c r="E257" s="363" t="s">
        <v>1185</v>
      </c>
    </row>
    <row r="258" spans="1:5" x14ac:dyDescent="0.2">
      <c r="A258" s="355" t="s">
        <v>953</v>
      </c>
      <c r="B258" s="354" t="s">
        <v>954</v>
      </c>
      <c r="C258" s="345" t="s">
        <v>642</v>
      </c>
      <c r="D258" s="351">
        <v>4</v>
      </c>
      <c r="E258" s="363" t="s">
        <v>1185</v>
      </c>
    </row>
    <row r="259" spans="1:5" ht="31.5" x14ac:dyDescent="0.2">
      <c r="A259" s="355" t="s">
        <v>1242</v>
      </c>
      <c r="B259" s="354" t="s">
        <v>956</v>
      </c>
      <c r="C259" s="345" t="s">
        <v>642</v>
      </c>
      <c r="D259" s="351">
        <v>28</v>
      </c>
      <c r="E259" s="363" t="s">
        <v>1185</v>
      </c>
    </row>
    <row r="260" spans="1:5" ht="31.5" x14ac:dyDescent="0.2">
      <c r="A260" s="355" t="s">
        <v>955</v>
      </c>
      <c r="B260" s="354" t="s">
        <v>957</v>
      </c>
      <c r="C260" s="345" t="s">
        <v>642</v>
      </c>
      <c r="D260" s="351">
        <v>28</v>
      </c>
      <c r="E260" s="363" t="s">
        <v>1185</v>
      </c>
    </row>
    <row r="261" spans="1:5" x14ac:dyDescent="0.2">
      <c r="A261" s="343" t="s">
        <v>958</v>
      </c>
      <c r="B261" s="344" t="s">
        <v>959</v>
      </c>
      <c r="C261" s="345"/>
      <c r="D261" s="346"/>
      <c r="E261" s="363"/>
    </row>
    <row r="262" spans="1:5" ht="21" x14ac:dyDescent="0.2">
      <c r="A262" s="355" t="s">
        <v>960</v>
      </c>
      <c r="B262" s="354" t="s">
        <v>961</v>
      </c>
      <c r="C262" s="345" t="s">
        <v>30</v>
      </c>
      <c r="D262" s="351">
        <v>1200</v>
      </c>
      <c r="E262" s="363" t="s">
        <v>1185</v>
      </c>
    </row>
    <row r="263" spans="1:5" x14ac:dyDescent="0.2">
      <c r="A263" s="343" t="s">
        <v>962</v>
      </c>
      <c r="B263" s="344" t="s">
        <v>963</v>
      </c>
      <c r="C263" s="345"/>
      <c r="D263" s="346"/>
      <c r="E263" s="363"/>
    </row>
    <row r="264" spans="1:5" ht="21" x14ac:dyDescent="0.2">
      <c r="A264" s="355" t="s">
        <v>964</v>
      </c>
      <c r="B264" s="354" t="s">
        <v>965</v>
      </c>
      <c r="C264" s="345" t="s">
        <v>30</v>
      </c>
      <c r="D264" s="351">
        <v>4100</v>
      </c>
      <c r="E264" s="363" t="s">
        <v>1185</v>
      </c>
    </row>
    <row r="265" spans="1:5" ht="21" x14ac:dyDescent="0.2">
      <c r="A265" s="355" t="s">
        <v>966</v>
      </c>
      <c r="B265" s="354" t="s">
        <v>967</v>
      </c>
      <c r="C265" s="345" t="s">
        <v>30</v>
      </c>
      <c r="D265" s="351">
        <v>440</v>
      </c>
      <c r="E265" s="363" t="s">
        <v>1185</v>
      </c>
    </row>
    <row r="266" spans="1:5" ht="21" x14ac:dyDescent="0.2">
      <c r="A266" s="355" t="s">
        <v>968</v>
      </c>
      <c r="B266" s="354" t="s">
        <v>969</v>
      </c>
      <c r="C266" s="345" t="s">
        <v>30</v>
      </c>
      <c r="D266" s="351">
        <v>740</v>
      </c>
      <c r="E266" s="363" t="s">
        <v>1185</v>
      </c>
    </row>
    <row r="267" spans="1:5" ht="21" x14ac:dyDescent="0.2">
      <c r="A267" s="355" t="s">
        <v>970</v>
      </c>
      <c r="B267" s="354" t="s">
        <v>971</v>
      </c>
      <c r="C267" s="345" t="s">
        <v>30</v>
      </c>
      <c r="D267" s="351">
        <v>40</v>
      </c>
      <c r="E267" s="363" t="s">
        <v>1185</v>
      </c>
    </row>
    <row r="268" spans="1:5" ht="21" x14ac:dyDescent="0.2">
      <c r="A268" s="355" t="s">
        <v>972</v>
      </c>
      <c r="B268" s="354" t="s">
        <v>973</v>
      </c>
      <c r="C268" s="345" t="s">
        <v>30</v>
      </c>
      <c r="D268" s="351">
        <v>35</v>
      </c>
      <c r="E268" s="363" t="s">
        <v>1185</v>
      </c>
    </row>
    <row r="269" spans="1:5" ht="21" x14ac:dyDescent="0.2">
      <c r="A269" s="355" t="s">
        <v>974</v>
      </c>
      <c r="B269" s="354" t="s">
        <v>975</v>
      </c>
      <c r="C269" s="345" t="s">
        <v>30</v>
      </c>
      <c r="D269" s="351">
        <v>84.88</v>
      </c>
      <c r="E269" s="363" t="s">
        <v>1185</v>
      </c>
    </row>
    <row r="270" spans="1:5" ht="21" x14ac:dyDescent="0.2">
      <c r="A270" s="355" t="s">
        <v>976</v>
      </c>
      <c r="B270" s="354" t="s">
        <v>977</v>
      </c>
      <c r="C270" s="345" t="s">
        <v>30</v>
      </c>
      <c r="D270" s="351">
        <v>12</v>
      </c>
      <c r="E270" s="363" t="s">
        <v>1185</v>
      </c>
    </row>
    <row r="271" spans="1:5" x14ac:dyDescent="0.2">
      <c r="A271" s="355" t="s">
        <v>978</v>
      </c>
      <c r="B271" s="354" t="s">
        <v>979</v>
      </c>
      <c r="C271" s="345" t="s">
        <v>687</v>
      </c>
      <c r="D271" s="351">
        <v>160</v>
      </c>
      <c r="E271" s="363" t="s">
        <v>1185</v>
      </c>
    </row>
    <row r="272" spans="1:5" x14ac:dyDescent="0.2">
      <c r="A272" s="343" t="s">
        <v>980</v>
      </c>
      <c r="B272" s="391" t="s">
        <v>1202</v>
      </c>
      <c r="C272" s="345"/>
      <c r="D272" s="346"/>
      <c r="E272" s="363"/>
    </row>
    <row r="273" spans="1:5" ht="21" x14ac:dyDescent="0.2">
      <c r="A273" s="355" t="s">
        <v>981</v>
      </c>
      <c r="B273" s="392" t="s">
        <v>1203</v>
      </c>
      <c r="C273" s="345" t="s">
        <v>469</v>
      </c>
      <c r="D273" s="351">
        <v>1</v>
      </c>
      <c r="E273" s="363" t="s">
        <v>1185</v>
      </c>
    </row>
    <row r="274" spans="1:5" x14ac:dyDescent="0.2">
      <c r="A274" s="355" t="s">
        <v>982</v>
      </c>
      <c r="B274" s="392" t="s">
        <v>1204</v>
      </c>
      <c r="C274" s="345" t="s">
        <v>469</v>
      </c>
      <c r="D274" s="351">
        <v>1</v>
      </c>
      <c r="E274" s="363" t="s">
        <v>1185</v>
      </c>
    </row>
    <row r="275" spans="1:5" x14ac:dyDescent="0.2">
      <c r="A275" s="355" t="s">
        <v>983</v>
      </c>
      <c r="B275" s="392" t="s">
        <v>1205</v>
      </c>
      <c r="C275" s="345" t="s">
        <v>469</v>
      </c>
      <c r="D275" s="351">
        <v>1</v>
      </c>
      <c r="E275" s="363" t="s">
        <v>1186</v>
      </c>
    </row>
    <row r="276" spans="1:5" x14ac:dyDescent="0.2">
      <c r="A276" s="355" t="s">
        <v>984</v>
      </c>
      <c r="B276" s="392" t="s">
        <v>1206</v>
      </c>
      <c r="C276" s="345" t="s">
        <v>469</v>
      </c>
      <c r="D276" s="351">
        <v>1</v>
      </c>
      <c r="E276" s="363" t="s">
        <v>1207</v>
      </c>
    </row>
    <row r="277" spans="1:5" x14ac:dyDescent="0.2">
      <c r="A277" s="355" t="s">
        <v>985</v>
      </c>
      <c r="B277" s="392" t="s">
        <v>1276</v>
      </c>
      <c r="C277" s="345" t="s">
        <v>469</v>
      </c>
      <c r="D277" s="351">
        <v>1</v>
      </c>
      <c r="E277" s="363" t="s">
        <v>1208</v>
      </c>
    </row>
    <row r="278" spans="1:5" x14ac:dyDescent="0.2">
      <c r="A278" s="355" t="s">
        <v>986</v>
      </c>
      <c r="B278" s="392" t="s">
        <v>1277</v>
      </c>
      <c r="C278" s="345" t="s">
        <v>469</v>
      </c>
      <c r="D278" s="351">
        <v>1</v>
      </c>
      <c r="E278" s="363" t="s">
        <v>1209</v>
      </c>
    </row>
    <row r="279" spans="1:5" x14ac:dyDescent="0.2">
      <c r="A279" s="355" t="s">
        <v>987</v>
      </c>
      <c r="B279" s="392" t="s">
        <v>1278</v>
      </c>
      <c r="C279" s="345" t="s">
        <v>469</v>
      </c>
      <c r="D279" s="351">
        <v>1</v>
      </c>
      <c r="E279" s="363" t="s">
        <v>1210</v>
      </c>
    </row>
    <row r="280" spans="1:5" x14ac:dyDescent="0.2">
      <c r="A280" s="355" t="s">
        <v>988</v>
      </c>
      <c r="B280" s="392" t="s">
        <v>1279</v>
      </c>
      <c r="C280" s="345" t="s">
        <v>469</v>
      </c>
      <c r="D280" s="351">
        <v>1</v>
      </c>
      <c r="E280" s="363" t="s">
        <v>1211</v>
      </c>
    </row>
    <row r="281" spans="1:5" x14ac:dyDescent="0.2">
      <c r="A281" s="355" t="s">
        <v>989</v>
      </c>
      <c r="B281" s="392" t="s">
        <v>1280</v>
      </c>
      <c r="C281" s="345" t="s">
        <v>469</v>
      </c>
      <c r="D281" s="351">
        <v>1</v>
      </c>
      <c r="E281" s="363" t="s">
        <v>1212</v>
      </c>
    </row>
    <row r="282" spans="1:5" x14ac:dyDescent="0.2">
      <c r="A282" s="355" t="s">
        <v>990</v>
      </c>
      <c r="B282" s="392" t="s">
        <v>1281</v>
      </c>
      <c r="C282" s="345" t="s">
        <v>469</v>
      </c>
      <c r="D282" s="351">
        <v>1</v>
      </c>
      <c r="E282" s="363" t="s">
        <v>1213</v>
      </c>
    </row>
    <row r="283" spans="1:5" x14ac:dyDescent="0.2">
      <c r="A283" s="338" t="s">
        <v>991</v>
      </c>
      <c r="B283" s="339" t="s">
        <v>992</v>
      </c>
      <c r="C283" s="340"/>
      <c r="D283" s="341"/>
      <c r="E283" s="365"/>
    </row>
    <row r="284" spans="1:5" x14ac:dyDescent="0.2">
      <c r="A284" s="343" t="s">
        <v>993</v>
      </c>
      <c r="B284" s="344" t="s">
        <v>994</v>
      </c>
      <c r="C284" s="345"/>
      <c r="D284" s="346"/>
      <c r="E284" s="363"/>
    </row>
    <row r="285" spans="1:5" ht="21" x14ac:dyDescent="0.2">
      <c r="A285" s="355" t="s">
        <v>995</v>
      </c>
      <c r="B285" s="354" t="s">
        <v>996</v>
      </c>
      <c r="C285" s="345" t="s">
        <v>469</v>
      </c>
      <c r="D285" s="346">
        <v>1</v>
      </c>
      <c r="E285" s="363" t="s">
        <v>1187</v>
      </c>
    </row>
    <row r="286" spans="1:5" x14ac:dyDescent="0.2">
      <c r="A286" s="343" t="s">
        <v>997</v>
      </c>
      <c r="B286" s="344" t="s">
        <v>998</v>
      </c>
      <c r="C286" s="345"/>
      <c r="D286" s="346"/>
      <c r="E286" s="363"/>
    </row>
    <row r="287" spans="1:5" ht="21" x14ac:dyDescent="0.2">
      <c r="A287" s="355" t="s">
        <v>999</v>
      </c>
      <c r="B287" s="356" t="s">
        <v>1000</v>
      </c>
      <c r="C287" s="345" t="s">
        <v>469</v>
      </c>
      <c r="D287" s="346">
        <v>1</v>
      </c>
      <c r="E287" s="363" t="s">
        <v>1188</v>
      </c>
    </row>
    <row r="288" spans="1:5" x14ac:dyDescent="0.2">
      <c r="A288" s="343" t="s">
        <v>1001</v>
      </c>
      <c r="B288" s="344" t="s">
        <v>1002</v>
      </c>
      <c r="C288" s="345"/>
      <c r="D288" s="346"/>
      <c r="E288" s="363"/>
    </row>
    <row r="289" spans="1:5" x14ac:dyDescent="0.2">
      <c r="A289" s="355" t="s">
        <v>1003</v>
      </c>
      <c r="B289" s="354" t="s">
        <v>1004</v>
      </c>
      <c r="C289" s="345" t="s">
        <v>469</v>
      </c>
      <c r="D289" s="351">
        <v>3</v>
      </c>
      <c r="E289" s="363" t="s">
        <v>1186</v>
      </c>
    </row>
    <row r="290" spans="1:5" ht="21" x14ac:dyDescent="0.2">
      <c r="A290" s="355" t="s">
        <v>1005</v>
      </c>
      <c r="B290" s="354" t="s">
        <v>1006</v>
      </c>
      <c r="C290" s="345" t="s">
        <v>469</v>
      </c>
      <c r="D290" s="351">
        <v>4</v>
      </c>
      <c r="E290" s="363" t="s">
        <v>1186</v>
      </c>
    </row>
    <row r="291" spans="1:5" ht="21" x14ac:dyDescent="0.2">
      <c r="A291" s="355" t="s">
        <v>1007</v>
      </c>
      <c r="B291" s="354" t="s">
        <v>1008</v>
      </c>
      <c r="C291" s="345" t="s">
        <v>642</v>
      </c>
      <c r="D291" s="351">
        <v>20</v>
      </c>
      <c r="E291" s="363" t="s">
        <v>1186</v>
      </c>
    </row>
    <row r="292" spans="1:5" x14ac:dyDescent="0.2">
      <c r="A292" s="355" t="s">
        <v>1009</v>
      </c>
      <c r="B292" s="354" t="s">
        <v>1010</v>
      </c>
      <c r="C292" s="345" t="s">
        <v>642</v>
      </c>
      <c r="D292" s="351">
        <v>15</v>
      </c>
      <c r="E292" s="363" t="s">
        <v>1186</v>
      </c>
    </row>
    <row r="293" spans="1:5" ht="21" x14ac:dyDescent="0.2">
      <c r="A293" s="355" t="s">
        <v>1011</v>
      </c>
      <c r="B293" s="354" t="s">
        <v>1012</v>
      </c>
      <c r="C293" s="345" t="s">
        <v>642</v>
      </c>
      <c r="D293" s="346">
        <v>7</v>
      </c>
      <c r="E293" s="363" t="s">
        <v>1186</v>
      </c>
    </row>
    <row r="294" spans="1:5" ht="21" x14ac:dyDescent="0.2">
      <c r="A294" s="355" t="s">
        <v>1013</v>
      </c>
      <c r="B294" s="354" t="s">
        <v>1014</v>
      </c>
      <c r="C294" s="345" t="s">
        <v>642</v>
      </c>
      <c r="D294" s="346">
        <v>9</v>
      </c>
      <c r="E294" s="363" t="s">
        <v>1186</v>
      </c>
    </row>
    <row r="295" spans="1:5" x14ac:dyDescent="0.2">
      <c r="A295" s="343" t="s">
        <v>1015</v>
      </c>
      <c r="B295" s="344" t="s">
        <v>1016</v>
      </c>
      <c r="C295" s="345"/>
      <c r="D295" s="346"/>
      <c r="E295" s="363"/>
    </row>
    <row r="296" spans="1:5" x14ac:dyDescent="0.2">
      <c r="A296" s="355" t="s">
        <v>1017</v>
      </c>
      <c r="B296" s="354" t="s">
        <v>1018</v>
      </c>
      <c r="C296" s="345" t="s">
        <v>469</v>
      </c>
      <c r="D296" s="351">
        <v>47</v>
      </c>
      <c r="E296" s="363" t="s">
        <v>1185</v>
      </c>
    </row>
    <row r="297" spans="1:5" x14ac:dyDescent="0.2">
      <c r="A297" s="355" t="s">
        <v>1019</v>
      </c>
      <c r="B297" s="354" t="s">
        <v>1020</v>
      </c>
      <c r="C297" s="345" t="s">
        <v>687</v>
      </c>
      <c r="D297" s="351">
        <v>1830</v>
      </c>
      <c r="E297" s="363" t="s">
        <v>1185</v>
      </c>
    </row>
    <row r="298" spans="1:5" x14ac:dyDescent="0.2">
      <c r="A298" s="338" t="s">
        <v>1021</v>
      </c>
      <c r="B298" s="339" t="s">
        <v>1022</v>
      </c>
      <c r="C298" s="340"/>
      <c r="D298" s="341"/>
      <c r="E298" s="365"/>
    </row>
    <row r="299" spans="1:5" x14ac:dyDescent="0.2">
      <c r="A299" s="343" t="s">
        <v>1023</v>
      </c>
      <c r="B299" s="344" t="s">
        <v>139</v>
      </c>
      <c r="C299" s="345"/>
      <c r="D299" s="346"/>
      <c r="E299" s="363"/>
    </row>
    <row r="300" spans="1:5" ht="31.5" x14ac:dyDescent="0.2">
      <c r="A300" s="355" t="s">
        <v>1024</v>
      </c>
      <c r="B300" s="354" t="s">
        <v>1025</v>
      </c>
      <c r="C300" s="345" t="s">
        <v>642</v>
      </c>
      <c r="D300" s="351">
        <v>10</v>
      </c>
      <c r="E300" s="363" t="s">
        <v>1189</v>
      </c>
    </row>
    <row r="301" spans="1:5" ht="31.5" x14ac:dyDescent="0.2">
      <c r="A301" s="355" t="s">
        <v>1026</v>
      </c>
      <c r="B301" s="412" t="s">
        <v>1264</v>
      </c>
      <c r="C301" s="345" t="s">
        <v>642</v>
      </c>
      <c r="D301" s="351">
        <v>2</v>
      </c>
      <c r="E301" s="363" t="s">
        <v>1189</v>
      </c>
    </row>
    <row r="302" spans="1:5" ht="21" x14ac:dyDescent="0.2">
      <c r="A302" s="355" t="s">
        <v>1028</v>
      </c>
      <c r="B302" s="354" t="s">
        <v>1027</v>
      </c>
      <c r="C302" s="345" t="s">
        <v>642</v>
      </c>
      <c r="D302" s="351">
        <v>4</v>
      </c>
      <c r="E302" s="363" t="s">
        <v>1189</v>
      </c>
    </row>
    <row r="303" spans="1:5" ht="21" x14ac:dyDescent="0.2">
      <c r="A303" s="355" t="s">
        <v>1263</v>
      </c>
      <c r="B303" s="354" t="s">
        <v>1029</v>
      </c>
      <c r="C303" s="345" t="s">
        <v>469</v>
      </c>
      <c r="D303" s="351">
        <v>3</v>
      </c>
      <c r="E303" s="363" t="s">
        <v>1189</v>
      </c>
    </row>
    <row r="304" spans="1:5" x14ac:dyDescent="0.2">
      <c r="A304" s="343" t="s">
        <v>1030</v>
      </c>
      <c r="B304" s="344" t="s">
        <v>1031</v>
      </c>
      <c r="C304" s="345"/>
      <c r="D304" s="346"/>
      <c r="E304" s="363"/>
    </row>
    <row r="305" spans="1:5" x14ac:dyDescent="0.2">
      <c r="A305" s="355" t="s">
        <v>1032</v>
      </c>
      <c r="B305" s="354" t="s">
        <v>1033</v>
      </c>
      <c r="C305" s="345" t="s">
        <v>486</v>
      </c>
      <c r="D305" s="351">
        <v>21.76</v>
      </c>
      <c r="E305" s="363" t="s">
        <v>1190</v>
      </c>
    </row>
    <row r="306" spans="1:5" x14ac:dyDescent="0.2">
      <c r="A306" s="343" t="s">
        <v>1034</v>
      </c>
      <c r="B306" s="344" t="s">
        <v>1035</v>
      </c>
      <c r="C306" s="345"/>
      <c r="D306" s="346"/>
      <c r="E306" s="363"/>
    </row>
    <row r="307" spans="1:5" x14ac:dyDescent="0.2">
      <c r="A307" s="355" t="s">
        <v>1036</v>
      </c>
      <c r="B307" s="354" t="s">
        <v>1037</v>
      </c>
      <c r="C307" s="345" t="s">
        <v>642</v>
      </c>
      <c r="D307" s="351">
        <v>10</v>
      </c>
      <c r="E307" s="363" t="s">
        <v>1189</v>
      </c>
    </row>
    <row r="308" spans="1:5" x14ac:dyDescent="0.2">
      <c r="A308" s="355" t="s">
        <v>1038</v>
      </c>
      <c r="B308" s="354" t="s">
        <v>1039</v>
      </c>
      <c r="C308" s="345" t="s">
        <v>642</v>
      </c>
      <c r="D308" s="351">
        <v>3</v>
      </c>
      <c r="E308" s="363" t="s">
        <v>1189</v>
      </c>
    </row>
    <row r="309" spans="1:5" ht="21" x14ac:dyDescent="0.2">
      <c r="A309" s="355" t="s">
        <v>1040</v>
      </c>
      <c r="B309" s="354" t="s">
        <v>1041</v>
      </c>
      <c r="C309" s="345" t="s">
        <v>469</v>
      </c>
      <c r="D309" s="351">
        <v>3</v>
      </c>
      <c r="E309" s="363" t="s">
        <v>1189</v>
      </c>
    </row>
    <row r="310" spans="1:5" ht="21" x14ac:dyDescent="0.2">
      <c r="A310" s="355" t="s">
        <v>1042</v>
      </c>
      <c r="B310" s="392" t="s">
        <v>1268</v>
      </c>
      <c r="C310" s="413" t="s">
        <v>469</v>
      </c>
      <c r="D310" s="411">
        <v>3</v>
      </c>
      <c r="E310" s="363" t="s">
        <v>1189</v>
      </c>
    </row>
    <row r="311" spans="1:5" ht="21" x14ac:dyDescent="0.2">
      <c r="A311" s="355" t="s">
        <v>1044</v>
      </c>
      <c r="B311" s="392" t="s">
        <v>1269</v>
      </c>
      <c r="C311" s="413" t="s">
        <v>469</v>
      </c>
      <c r="D311" s="411">
        <v>2</v>
      </c>
      <c r="E311" s="363" t="s">
        <v>1189</v>
      </c>
    </row>
    <row r="312" spans="1:5" ht="21" x14ac:dyDescent="0.2">
      <c r="A312" s="355" t="s">
        <v>1046</v>
      </c>
      <c r="B312" s="392" t="s">
        <v>1270</v>
      </c>
      <c r="C312" s="413" t="s">
        <v>469</v>
      </c>
      <c r="D312" s="411">
        <v>6</v>
      </c>
      <c r="E312" s="363" t="s">
        <v>1189</v>
      </c>
    </row>
    <row r="313" spans="1:5" x14ac:dyDescent="0.2">
      <c r="A313" s="355" t="s">
        <v>1265</v>
      </c>
      <c r="B313" s="354" t="s">
        <v>1043</v>
      </c>
      <c r="C313" s="345" t="s">
        <v>642</v>
      </c>
      <c r="D313" s="351">
        <v>1</v>
      </c>
      <c r="E313" s="363" t="s">
        <v>1189</v>
      </c>
    </row>
    <row r="314" spans="1:5" ht="21" x14ac:dyDescent="0.2">
      <c r="A314" s="355" t="s">
        <v>1266</v>
      </c>
      <c r="B314" s="354" t="s">
        <v>1045</v>
      </c>
      <c r="C314" s="345" t="s">
        <v>469</v>
      </c>
      <c r="D314" s="351">
        <v>4</v>
      </c>
      <c r="E314" s="363" t="s">
        <v>1189</v>
      </c>
    </row>
    <row r="315" spans="1:5" ht="21" x14ac:dyDescent="0.2">
      <c r="A315" s="355" t="s">
        <v>1267</v>
      </c>
      <c r="B315" s="354" t="s">
        <v>1047</v>
      </c>
      <c r="C315" s="345" t="s">
        <v>469</v>
      </c>
      <c r="D315" s="351">
        <v>26</v>
      </c>
      <c r="E315" s="363" t="s">
        <v>1189</v>
      </c>
    </row>
    <row r="316" spans="1:5" x14ac:dyDescent="0.2">
      <c r="A316" s="343" t="s">
        <v>1048</v>
      </c>
      <c r="B316" s="344" t="s">
        <v>1049</v>
      </c>
      <c r="C316" s="345"/>
      <c r="D316" s="346"/>
      <c r="E316" s="363"/>
    </row>
    <row r="317" spans="1:5" ht="21" x14ac:dyDescent="0.2">
      <c r="A317" s="355" t="s">
        <v>1050</v>
      </c>
      <c r="B317" s="354" t="s">
        <v>1191</v>
      </c>
      <c r="C317" s="345" t="s">
        <v>642</v>
      </c>
      <c r="D317" s="346">
        <v>1</v>
      </c>
      <c r="E317" s="363" t="s">
        <v>1189</v>
      </c>
    </row>
    <row r="318" spans="1:5" ht="21" x14ac:dyDescent="0.2">
      <c r="A318" s="355" t="s">
        <v>1051</v>
      </c>
      <c r="B318" s="354" t="s">
        <v>1052</v>
      </c>
      <c r="C318" s="345" t="s">
        <v>469</v>
      </c>
      <c r="D318" s="351">
        <v>6</v>
      </c>
      <c r="E318" s="363" t="s">
        <v>1189</v>
      </c>
    </row>
    <row r="319" spans="1:5" x14ac:dyDescent="0.2">
      <c r="A319" s="355" t="s">
        <v>1053</v>
      </c>
      <c r="B319" s="354" t="s">
        <v>1054</v>
      </c>
      <c r="C319" s="345" t="s">
        <v>642</v>
      </c>
      <c r="D319" s="351">
        <v>4</v>
      </c>
      <c r="E319" s="363" t="s">
        <v>1189</v>
      </c>
    </row>
    <row r="320" spans="1:5" ht="21" x14ac:dyDescent="0.2">
      <c r="A320" s="355" t="s">
        <v>1055</v>
      </c>
      <c r="B320" s="354" t="s">
        <v>1056</v>
      </c>
      <c r="C320" s="345" t="s">
        <v>687</v>
      </c>
      <c r="D320" s="351">
        <v>7.08</v>
      </c>
      <c r="E320" s="363" t="s">
        <v>1189</v>
      </c>
    </row>
    <row r="321" spans="1:5" x14ac:dyDescent="0.2">
      <c r="A321" s="355" t="s">
        <v>1057</v>
      </c>
      <c r="B321" s="412" t="s">
        <v>1272</v>
      </c>
      <c r="C321" s="410" t="s">
        <v>469</v>
      </c>
      <c r="D321" s="414">
        <v>4</v>
      </c>
      <c r="E321" s="363" t="s">
        <v>1189</v>
      </c>
    </row>
    <row r="322" spans="1:5" x14ac:dyDescent="0.2">
      <c r="A322" s="355" t="s">
        <v>1059</v>
      </c>
      <c r="B322" s="354" t="s">
        <v>1058</v>
      </c>
      <c r="C322" s="345" t="s">
        <v>642</v>
      </c>
      <c r="D322" s="346">
        <v>6</v>
      </c>
      <c r="E322" s="363" t="s">
        <v>1189</v>
      </c>
    </row>
    <row r="323" spans="1:5" x14ac:dyDescent="0.2">
      <c r="A323" s="355" t="s">
        <v>1061</v>
      </c>
      <c r="B323" s="354" t="s">
        <v>1060</v>
      </c>
      <c r="C323" s="345" t="s">
        <v>642</v>
      </c>
      <c r="D323" s="346">
        <v>9</v>
      </c>
      <c r="E323" s="363" t="s">
        <v>1189</v>
      </c>
    </row>
    <row r="324" spans="1:5" ht="21" x14ac:dyDescent="0.2">
      <c r="A324" s="355" t="s">
        <v>1271</v>
      </c>
      <c r="B324" s="354" t="s">
        <v>1062</v>
      </c>
      <c r="C324" s="345" t="s">
        <v>469</v>
      </c>
      <c r="D324" s="351">
        <v>9</v>
      </c>
      <c r="E324" s="363" t="s">
        <v>1189</v>
      </c>
    </row>
    <row r="325" spans="1:5" x14ac:dyDescent="0.2">
      <c r="A325" s="338" t="s">
        <v>1063</v>
      </c>
      <c r="B325" s="339" t="s">
        <v>1064</v>
      </c>
      <c r="C325" s="340"/>
      <c r="D325" s="341"/>
      <c r="E325" s="365"/>
    </row>
    <row r="326" spans="1:5" x14ac:dyDescent="0.2">
      <c r="A326" s="343" t="s">
        <v>1065</v>
      </c>
      <c r="B326" s="344" t="s">
        <v>1066</v>
      </c>
      <c r="C326" s="345"/>
      <c r="D326" s="346"/>
      <c r="E326" s="363"/>
    </row>
    <row r="327" spans="1:5" x14ac:dyDescent="0.2">
      <c r="A327" s="355" t="s">
        <v>1067</v>
      </c>
      <c r="B327" s="392" t="s">
        <v>1257</v>
      </c>
      <c r="C327" s="410" t="s">
        <v>642</v>
      </c>
      <c r="D327" s="411">
        <v>96</v>
      </c>
      <c r="E327" s="363" t="s">
        <v>1185</v>
      </c>
    </row>
    <row r="328" spans="1:5" x14ac:dyDescent="0.2">
      <c r="A328" s="355" t="s">
        <v>1255</v>
      </c>
      <c r="B328" s="392" t="s">
        <v>1258</v>
      </c>
      <c r="C328" s="410" t="s">
        <v>642</v>
      </c>
      <c r="D328" s="411">
        <v>56</v>
      </c>
      <c r="E328" s="363" t="s">
        <v>1186</v>
      </c>
    </row>
    <row r="329" spans="1:5" x14ac:dyDescent="0.2">
      <c r="A329" s="355" t="s">
        <v>1256</v>
      </c>
      <c r="B329" s="392" t="s">
        <v>1259</v>
      </c>
      <c r="C329" s="410" t="s">
        <v>642</v>
      </c>
      <c r="D329" s="411">
        <v>8</v>
      </c>
      <c r="E329" s="363" t="s">
        <v>1207</v>
      </c>
    </row>
    <row r="330" spans="1:5" x14ac:dyDescent="0.2">
      <c r="A330" s="343" t="s">
        <v>1068</v>
      </c>
      <c r="B330" s="344" t="s">
        <v>1069</v>
      </c>
      <c r="C330" s="345"/>
      <c r="D330" s="346"/>
      <c r="E330" s="363"/>
    </row>
    <row r="331" spans="1:5" ht="21" x14ac:dyDescent="0.2">
      <c r="A331" s="355" t="s">
        <v>1070</v>
      </c>
      <c r="B331" s="354" t="s">
        <v>1071</v>
      </c>
      <c r="C331" s="345" t="s">
        <v>469</v>
      </c>
      <c r="D331" s="351">
        <v>57</v>
      </c>
      <c r="E331" s="363" t="s">
        <v>1185</v>
      </c>
    </row>
    <row r="332" spans="1:5" ht="21" x14ac:dyDescent="0.2">
      <c r="A332" s="355" t="s">
        <v>1072</v>
      </c>
      <c r="B332" s="354" t="s">
        <v>1073</v>
      </c>
      <c r="C332" s="345" t="s">
        <v>469</v>
      </c>
      <c r="D332" s="351">
        <v>162</v>
      </c>
      <c r="E332" s="363" t="s">
        <v>1185</v>
      </c>
    </row>
    <row r="333" spans="1:5" ht="21" x14ac:dyDescent="0.2">
      <c r="A333" s="355" t="s">
        <v>1074</v>
      </c>
      <c r="B333" s="354" t="s">
        <v>1075</v>
      </c>
      <c r="C333" s="345" t="s">
        <v>469</v>
      </c>
      <c r="D333" s="351">
        <v>14</v>
      </c>
      <c r="E333" s="363" t="s">
        <v>1185</v>
      </c>
    </row>
    <row r="334" spans="1:5" x14ac:dyDescent="0.2">
      <c r="A334" s="338" t="s">
        <v>1076</v>
      </c>
      <c r="B334" s="339" t="s">
        <v>52</v>
      </c>
      <c r="C334" s="340"/>
      <c r="D334" s="341"/>
      <c r="E334" s="365"/>
    </row>
    <row r="335" spans="1:5" x14ac:dyDescent="0.2">
      <c r="A335" s="343" t="s">
        <v>1077</v>
      </c>
      <c r="B335" s="344" t="s">
        <v>1078</v>
      </c>
      <c r="C335" s="345"/>
      <c r="D335" s="346"/>
      <c r="E335" s="363"/>
    </row>
    <row r="336" spans="1:5" x14ac:dyDescent="0.2">
      <c r="A336" s="355" t="s">
        <v>1079</v>
      </c>
      <c r="B336" s="354" t="s">
        <v>1080</v>
      </c>
      <c r="C336" s="345" t="s">
        <v>39</v>
      </c>
      <c r="D336" s="351">
        <v>490.86</v>
      </c>
      <c r="E336" s="363" t="s">
        <v>1179</v>
      </c>
    </row>
    <row r="337" spans="1:5" x14ac:dyDescent="0.2">
      <c r="A337" s="355" t="s">
        <v>1081</v>
      </c>
      <c r="B337" s="354" t="s">
        <v>1082</v>
      </c>
      <c r="C337" s="345" t="s">
        <v>39</v>
      </c>
      <c r="D337" s="351">
        <v>544.39</v>
      </c>
      <c r="E337" s="363" t="s">
        <v>1179</v>
      </c>
    </row>
    <row r="338" spans="1:5" x14ac:dyDescent="0.2">
      <c r="A338" s="355" t="s">
        <v>1083</v>
      </c>
      <c r="B338" s="354" t="s">
        <v>1084</v>
      </c>
      <c r="C338" s="345" t="s">
        <v>39</v>
      </c>
      <c r="D338" s="351">
        <v>490.86</v>
      </c>
      <c r="E338" s="363" t="s">
        <v>1179</v>
      </c>
    </row>
    <row r="339" spans="1:5" x14ac:dyDescent="0.2">
      <c r="A339" s="355" t="s">
        <v>1085</v>
      </c>
      <c r="B339" s="354" t="s">
        <v>1086</v>
      </c>
      <c r="C339" s="345" t="s">
        <v>39</v>
      </c>
      <c r="D339" s="351">
        <v>544.39</v>
      </c>
      <c r="E339" s="363" t="s">
        <v>1179</v>
      </c>
    </row>
    <row r="340" spans="1:5" ht="21" x14ac:dyDescent="0.2">
      <c r="A340" s="355" t="s">
        <v>1087</v>
      </c>
      <c r="B340" s="354" t="s">
        <v>1088</v>
      </c>
      <c r="C340" s="345" t="s">
        <v>486</v>
      </c>
      <c r="D340" s="351">
        <v>1192.8399999999999</v>
      </c>
      <c r="E340" s="363" t="s">
        <v>1179</v>
      </c>
    </row>
    <row r="341" spans="1:5" ht="21" x14ac:dyDescent="0.2">
      <c r="A341" s="355" t="s">
        <v>1089</v>
      </c>
      <c r="B341" s="354" t="s">
        <v>1090</v>
      </c>
      <c r="C341" s="345" t="s">
        <v>486</v>
      </c>
      <c r="D341" s="351">
        <v>2228.09</v>
      </c>
      <c r="E341" s="363" t="s">
        <v>1179</v>
      </c>
    </row>
    <row r="342" spans="1:5" x14ac:dyDescent="0.2">
      <c r="A342" s="355" t="s">
        <v>1091</v>
      </c>
      <c r="B342" s="354" t="s">
        <v>1092</v>
      </c>
      <c r="C342" s="345" t="s">
        <v>39</v>
      </c>
      <c r="D342" s="351">
        <v>575.64</v>
      </c>
      <c r="E342" s="363" t="s">
        <v>1179</v>
      </c>
    </row>
    <row r="343" spans="1:5" ht="21" x14ac:dyDescent="0.2">
      <c r="A343" s="355" t="s">
        <v>1093</v>
      </c>
      <c r="B343" s="354" t="s">
        <v>1094</v>
      </c>
      <c r="C343" s="345" t="s">
        <v>39</v>
      </c>
      <c r="D343" s="351">
        <v>729.14</v>
      </c>
      <c r="E343" s="363" t="s">
        <v>1179</v>
      </c>
    </row>
    <row r="344" spans="1:5" x14ac:dyDescent="0.2">
      <c r="A344" s="343" t="s">
        <v>1095</v>
      </c>
      <c r="B344" s="344" t="s">
        <v>1096</v>
      </c>
      <c r="C344" s="345"/>
      <c r="D344" s="346"/>
      <c r="E344" s="363"/>
    </row>
    <row r="345" spans="1:5" x14ac:dyDescent="0.2">
      <c r="A345" s="355" t="s">
        <v>1097</v>
      </c>
      <c r="B345" s="354" t="s">
        <v>1098</v>
      </c>
      <c r="C345" s="345" t="s">
        <v>39</v>
      </c>
      <c r="D345" s="351">
        <f>'Esq. Madeira'!K62</f>
        <v>161.91000000000005</v>
      </c>
      <c r="E345" s="363" t="s">
        <v>1169</v>
      </c>
    </row>
    <row r="346" spans="1:5" x14ac:dyDescent="0.2">
      <c r="A346" s="338" t="s">
        <v>1099</v>
      </c>
      <c r="B346" s="339" t="s">
        <v>1100</v>
      </c>
      <c r="C346" s="340"/>
      <c r="D346" s="341"/>
      <c r="E346" s="365"/>
    </row>
    <row r="347" spans="1:5" x14ac:dyDescent="0.2">
      <c r="A347" s="343" t="s">
        <v>1101</v>
      </c>
      <c r="B347" s="344" t="s">
        <v>1102</v>
      </c>
      <c r="C347" s="345"/>
      <c r="D347" s="346"/>
      <c r="E347" s="363"/>
    </row>
    <row r="348" spans="1:5" x14ac:dyDescent="0.2">
      <c r="A348" s="355" t="s">
        <v>1103</v>
      </c>
      <c r="B348" s="354" t="s">
        <v>1104</v>
      </c>
      <c r="C348" s="345" t="s">
        <v>486</v>
      </c>
      <c r="D348" s="351">
        <v>820.77</v>
      </c>
      <c r="E348" s="363" t="s">
        <v>1200</v>
      </c>
    </row>
    <row r="349" spans="1:5" x14ac:dyDescent="0.2">
      <c r="A349" s="343" t="s">
        <v>1105</v>
      </c>
      <c r="B349" s="344" t="s">
        <v>1106</v>
      </c>
      <c r="C349" s="345"/>
      <c r="D349" s="346"/>
      <c r="E349" s="363"/>
    </row>
    <row r="350" spans="1:5" ht="21" x14ac:dyDescent="0.2">
      <c r="A350" s="355" t="s">
        <v>1107</v>
      </c>
      <c r="B350" s="354" t="s">
        <v>1108</v>
      </c>
      <c r="C350" s="345" t="s">
        <v>642</v>
      </c>
      <c r="D350" s="351">
        <v>1</v>
      </c>
      <c r="E350" s="363" t="s">
        <v>1201</v>
      </c>
    </row>
    <row r="351" spans="1:5" x14ac:dyDescent="0.2">
      <c r="A351" s="338" t="s">
        <v>1109</v>
      </c>
      <c r="B351" s="339" t="s">
        <v>1110</v>
      </c>
      <c r="C351" s="340"/>
      <c r="D351" s="341"/>
      <c r="E351" s="365"/>
    </row>
    <row r="352" spans="1:5" x14ac:dyDescent="0.2">
      <c r="A352" s="343" t="s">
        <v>1111</v>
      </c>
      <c r="B352" s="344" t="s">
        <v>1112</v>
      </c>
      <c r="C352" s="345"/>
      <c r="D352" s="346"/>
      <c r="E352" s="363"/>
    </row>
    <row r="353" spans="1:5" x14ac:dyDescent="0.2">
      <c r="A353" s="355" t="s">
        <v>1113</v>
      </c>
      <c r="B353" s="354" t="s">
        <v>1181</v>
      </c>
      <c r="C353" s="345" t="s">
        <v>469</v>
      </c>
      <c r="D353" s="351">
        <v>1</v>
      </c>
      <c r="E353" s="363"/>
    </row>
    <row r="354" spans="1:5" x14ac:dyDescent="0.2">
      <c r="A354" s="357"/>
      <c r="B354" s="337"/>
      <c r="C354" s="337"/>
      <c r="D354" s="358"/>
      <c r="E354" s="358"/>
    </row>
    <row r="355" spans="1:5" x14ac:dyDescent="0.2">
      <c r="A355" s="337"/>
      <c r="B355" s="337"/>
      <c r="C355" s="337"/>
      <c r="D355" s="337"/>
      <c r="E355" s="358"/>
    </row>
    <row r="356" spans="1:5" x14ac:dyDescent="0.2">
      <c r="A356" s="337"/>
      <c r="B356" s="337"/>
      <c r="C356" s="337"/>
      <c r="D356" s="337"/>
      <c r="E356" s="337"/>
    </row>
    <row r="357" spans="1:5" s="361" customFormat="1" x14ac:dyDescent="0.15">
      <c r="A357" s="337"/>
      <c r="B357" s="359"/>
      <c r="C357" s="359"/>
      <c r="D357" s="359"/>
      <c r="E357" s="360"/>
    </row>
    <row r="358" spans="1:5" s="361" customFormat="1" x14ac:dyDescent="0.15">
      <c r="A358" s="337"/>
      <c r="B358" s="359"/>
      <c r="C358" s="359"/>
      <c r="D358" s="359"/>
      <c r="E358" s="359"/>
    </row>
    <row r="359" spans="1:5" s="361" customFormat="1" x14ac:dyDescent="0.15">
      <c r="A359" s="337"/>
      <c r="B359" s="359"/>
      <c r="C359" s="359"/>
      <c r="D359" s="359"/>
      <c r="E359" s="359"/>
    </row>
    <row r="360" spans="1:5" x14ac:dyDescent="0.2">
      <c r="A360" s="337"/>
      <c r="B360" s="337"/>
      <c r="C360" s="337"/>
      <c r="D360" s="337"/>
      <c r="E360" s="337"/>
    </row>
    <row r="361" spans="1:5" x14ac:dyDescent="0.2">
      <c r="A361" s="337"/>
      <c r="B361" s="337"/>
      <c r="C361" s="337"/>
      <c r="D361" s="337"/>
      <c r="E361" s="337"/>
    </row>
    <row r="362" spans="1:5" x14ac:dyDescent="0.2">
      <c r="A362" s="337"/>
      <c r="B362" s="337"/>
      <c r="C362" s="337"/>
      <c r="D362" s="337"/>
    </row>
    <row r="363" spans="1:5" x14ac:dyDescent="0.2">
      <c r="A363" s="337"/>
      <c r="B363" s="337"/>
      <c r="C363" s="337"/>
      <c r="D363" s="337"/>
    </row>
  </sheetData>
  <mergeCells count="6">
    <mergeCell ref="A1:E1"/>
    <mergeCell ref="A3:A4"/>
    <mergeCell ref="B3:B4"/>
    <mergeCell ref="C3:C4"/>
    <mergeCell ref="D3:D4"/>
    <mergeCell ref="E3:E4"/>
  </mergeCells>
  <printOptions horizontalCentered="1"/>
  <pageMargins left="0.59055118110236227" right="0.59055118110236227" top="0.59055118110236227" bottom="0.78740157480314965" header="0.51181102362204722" footer="0.39370078740157483"/>
  <pageSetup paperSize="9" scale="85" orientation="landscape" r:id="rId1"/>
  <headerFooter>
    <oddFooter>&amp;L&amp;8&amp;F/&amp;A&amp;R&amp;8Pag.: 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showGridLines="0" showZeros="0" zoomScale="90" zoomScaleNormal="90" workbookViewId="0">
      <pane xSplit="1" ySplit="5" topLeftCell="B6" activePane="bottomRight" state="frozen"/>
      <selection activeCell="D345" sqref="D345"/>
      <selection pane="topRight" activeCell="D345" sqref="D345"/>
      <selection pane="bottomLeft" activeCell="D345" sqref="D345"/>
      <selection pane="bottomRight" activeCell="D345" sqref="D345"/>
    </sheetView>
  </sheetViews>
  <sheetFormatPr defaultRowHeight="12.75" x14ac:dyDescent="0.2"/>
  <cols>
    <col min="1" max="1" width="19.42578125" style="1" customWidth="1"/>
    <col min="2" max="13" width="7" style="1" customWidth="1"/>
    <col min="14" max="15" width="7.85546875" style="1" customWidth="1"/>
    <col min="16" max="16" width="7.42578125" style="1" customWidth="1"/>
    <col min="17" max="19" width="8.28515625" style="1" customWidth="1"/>
    <col min="20" max="20" width="8.7109375" style="1" customWidth="1"/>
    <col min="21" max="16384" width="9.140625" style="1"/>
  </cols>
  <sheetData>
    <row r="1" spans="1:20" ht="24.95" customHeight="1" thickBot="1" x14ac:dyDescent="0.25">
      <c r="A1" s="477" t="s">
        <v>182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  <c r="P1" s="475"/>
      <c r="Q1" s="475"/>
      <c r="R1" s="475"/>
      <c r="S1" s="475"/>
      <c r="T1" s="486"/>
    </row>
    <row r="2" spans="1:20" s="8" customFormat="1" ht="17.100000000000001" customHeight="1" thickBot="1" x14ac:dyDescent="0.25">
      <c r="A2" s="70" t="s">
        <v>8</v>
      </c>
      <c r="B2" s="61" t="s">
        <v>217</v>
      </c>
      <c r="C2" s="61"/>
      <c r="D2" s="71"/>
      <c r="E2" s="71"/>
      <c r="F2" s="71"/>
      <c r="G2" s="71"/>
      <c r="I2" s="72"/>
      <c r="J2" s="75"/>
      <c r="K2" s="72" t="s">
        <v>9</v>
      </c>
      <c r="L2" s="75" t="s">
        <v>173</v>
      </c>
      <c r="R2" s="72"/>
      <c r="S2" s="72" t="s">
        <v>10</v>
      </c>
      <c r="T2" s="101" t="s">
        <v>218</v>
      </c>
    </row>
    <row r="3" spans="1:20" s="8" customFormat="1" ht="17.100000000000001" customHeight="1" thickTop="1" thickBot="1" x14ac:dyDescent="0.25">
      <c r="A3" s="487" t="s">
        <v>17</v>
      </c>
      <c r="B3" s="494" t="s">
        <v>139</v>
      </c>
      <c r="C3" s="495"/>
      <c r="D3" s="495"/>
      <c r="E3" s="495"/>
      <c r="F3" s="495"/>
      <c r="G3" s="495"/>
      <c r="H3" s="495"/>
      <c r="I3" s="534" t="s">
        <v>181</v>
      </c>
      <c r="J3" s="500"/>
      <c r="K3" s="500"/>
      <c r="L3" s="500"/>
      <c r="M3" s="501"/>
      <c r="N3" s="534" t="s">
        <v>140</v>
      </c>
      <c r="O3" s="500"/>
      <c r="P3" s="500"/>
      <c r="Q3" s="500"/>
      <c r="R3" s="500"/>
      <c r="S3" s="500"/>
      <c r="T3" s="502"/>
    </row>
    <row r="4" spans="1:20" s="8" customFormat="1" ht="30" customHeight="1" thickTop="1" x14ac:dyDescent="0.2">
      <c r="A4" s="535"/>
      <c r="B4" s="529" t="s">
        <v>141</v>
      </c>
      <c r="C4" s="529" t="s">
        <v>1260</v>
      </c>
      <c r="D4" s="529" t="s">
        <v>160</v>
      </c>
      <c r="E4" s="529" t="s">
        <v>142</v>
      </c>
      <c r="F4" s="529" t="s">
        <v>282</v>
      </c>
      <c r="G4" s="529" t="s">
        <v>281</v>
      </c>
      <c r="H4" s="536" t="s">
        <v>159</v>
      </c>
      <c r="I4" s="531" t="s">
        <v>156</v>
      </c>
      <c r="J4" s="532"/>
      <c r="K4" s="533"/>
      <c r="L4" s="529" t="s">
        <v>1261</v>
      </c>
      <c r="M4" s="536" t="s">
        <v>300</v>
      </c>
      <c r="N4" s="527" t="s">
        <v>143</v>
      </c>
      <c r="O4" s="529" t="s">
        <v>295</v>
      </c>
      <c r="P4" s="529" t="s">
        <v>299</v>
      </c>
      <c r="Q4" s="529" t="s">
        <v>296</v>
      </c>
      <c r="R4" s="529" t="s">
        <v>144</v>
      </c>
      <c r="S4" s="529" t="s">
        <v>298</v>
      </c>
      <c r="T4" s="529" t="s">
        <v>297</v>
      </c>
    </row>
    <row r="5" spans="1:20" ht="76.5" customHeight="1" x14ac:dyDescent="0.2">
      <c r="A5" s="478"/>
      <c r="B5" s="530"/>
      <c r="C5" s="530"/>
      <c r="D5" s="530"/>
      <c r="E5" s="530"/>
      <c r="F5" s="530"/>
      <c r="G5" s="530"/>
      <c r="H5" s="537"/>
      <c r="I5" s="220" t="s">
        <v>161</v>
      </c>
      <c r="J5" s="220" t="s">
        <v>155</v>
      </c>
      <c r="K5" s="220" t="s">
        <v>157</v>
      </c>
      <c r="L5" s="530" t="s">
        <v>1262</v>
      </c>
      <c r="M5" s="537"/>
      <c r="N5" s="528"/>
      <c r="O5" s="530"/>
      <c r="P5" s="530"/>
      <c r="Q5" s="530"/>
      <c r="R5" s="530"/>
      <c r="S5" s="530"/>
      <c r="T5" s="530"/>
    </row>
    <row r="6" spans="1:20" x14ac:dyDescent="0.2">
      <c r="A6" s="296" t="s">
        <v>219</v>
      </c>
      <c r="B6" s="227"/>
      <c r="C6" s="227"/>
      <c r="D6" s="227"/>
      <c r="E6" s="227"/>
      <c r="F6" s="227"/>
      <c r="G6" s="227"/>
      <c r="H6" s="228"/>
      <c r="I6" s="229"/>
      <c r="J6" s="227"/>
      <c r="K6" s="227"/>
      <c r="L6" s="230"/>
      <c r="M6" s="230"/>
      <c r="N6" s="229"/>
      <c r="O6" s="318"/>
      <c r="P6" s="318"/>
      <c r="Q6" s="227"/>
      <c r="R6" s="227"/>
      <c r="S6" s="227"/>
      <c r="T6" s="231"/>
    </row>
    <row r="7" spans="1:20" x14ac:dyDescent="0.2">
      <c r="A7" s="261" t="s">
        <v>220</v>
      </c>
      <c r="B7" s="227"/>
      <c r="C7" s="227"/>
      <c r="D7" s="227"/>
      <c r="E7" s="227"/>
      <c r="F7" s="227"/>
      <c r="G7" s="227"/>
      <c r="H7" s="228"/>
      <c r="I7" s="229"/>
      <c r="J7" s="227"/>
      <c r="K7" s="227"/>
      <c r="L7" s="230"/>
      <c r="M7" s="230"/>
      <c r="N7" s="229"/>
      <c r="O7" s="318"/>
      <c r="P7" s="318"/>
      <c r="Q7" s="227"/>
      <c r="R7" s="227"/>
      <c r="S7" s="227"/>
      <c r="T7" s="231"/>
    </row>
    <row r="8" spans="1:20" x14ac:dyDescent="0.2">
      <c r="A8" s="261" t="s">
        <v>221</v>
      </c>
      <c r="B8" s="227"/>
      <c r="C8" s="227"/>
      <c r="D8" s="227"/>
      <c r="E8" s="227"/>
      <c r="F8" s="227"/>
      <c r="G8" s="227"/>
      <c r="H8" s="228"/>
      <c r="I8" s="229"/>
      <c r="J8" s="227"/>
      <c r="K8" s="227"/>
      <c r="L8" s="230"/>
      <c r="M8" s="230"/>
      <c r="N8" s="229"/>
      <c r="O8" s="318"/>
      <c r="P8" s="318"/>
      <c r="Q8" s="227"/>
      <c r="R8" s="227"/>
      <c r="S8" s="227"/>
      <c r="T8" s="231"/>
    </row>
    <row r="9" spans="1:20" x14ac:dyDescent="0.2">
      <c r="A9" s="261" t="s">
        <v>222</v>
      </c>
      <c r="B9" s="227"/>
      <c r="C9" s="227"/>
      <c r="D9" s="227"/>
      <c r="E9" s="227"/>
      <c r="F9" s="227"/>
      <c r="G9" s="227"/>
      <c r="H9" s="228"/>
      <c r="I9" s="229"/>
      <c r="J9" s="227"/>
      <c r="K9" s="227"/>
      <c r="L9" s="230"/>
      <c r="M9" s="230"/>
      <c r="N9" s="229"/>
      <c r="O9" s="318"/>
      <c r="P9" s="318"/>
      <c r="Q9" s="227"/>
      <c r="R9" s="227"/>
      <c r="S9" s="227"/>
      <c r="T9" s="231"/>
    </row>
    <row r="10" spans="1:20" x14ac:dyDescent="0.2">
      <c r="A10" s="261" t="s">
        <v>223</v>
      </c>
      <c r="B10" s="227"/>
      <c r="C10" s="227"/>
      <c r="D10" s="227"/>
      <c r="E10" s="227"/>
      <c r="F10" s="227"/>
      <c r="G10" s="227"/>
      <c r="H10" s="228"/>
      <c r="I10" s="229"/>
      <c r="J10" s="227"/>
      <c r="K10" s="227"/>
      <c r="L10" s="230"/>
      <c r="M10" s="230"/>
      <c r="N10" s="229"/>
      <c r="O10" s="318"/>
      <c r="P10" s="318"/>
      <c r="Q10" s="227"/>
      <c r="R10" s="227"/>
      <c r="S10" s="227"/>
      <c r="T10" s="231"/>
    </row>
    <row r="11" spans="1:20" x14ac:dyDescent="0.2">
      <c r="A11" s="261" t="s">
        <v>224</v>
      </c>
      <c r="B11" s="227"/>
      <c r="C11" s="227"/>
      <c r="D11" s="227"/>
      <c r="E11" s="227"/>
      <c r="F11" s="227"/>
      <c r="G11" s="227"/>
      <c r="H11" s="228"/>
      <c r="I11" s="229"/>
      <c r="J11" s="227"/>
      <c r="K11" s="227"/>
      <c r="L11" s="230"/>
      <c r="M11" s="230"/>
      <c r="N11" s="229"/>
      <c r="O11" s="318"/>
      <c r="P11" s="318"/>
      <c r="Q11" s="227"/>
      <c r="R11" s="227"/>
      <c r="S11" s="227"/>
      <c r="T11" s="231"/>
    </row>
    <row r="12" spans="1:20" x14ac:dyDescent="0.2">
      <c r="A12" s="261" t="s">
        <v>225</v>
      </c>
      <c r="B12" s="227"/>
      <c r="C12" s="227"/>
      <c r="D12" s="227"/>
      <c r="E12" s="227"/>
      <c r="F12" s="227"/>
      <c r="G12" s="227"/>
      <c r="H12" s="228"/>
      <c r="I12" s="229"/>
      <c r="J12" s="227"/>
      <c r="K12" s="227"/>
      <c r="L12" s="230"/>
      <c r="M12" s="230"/>
      <c r="N12" s="229"/>
      <c r="O12" s="318"/>
      <c r="P12" s="318"/>
      <c r="Q12" s="227"/>
      <c r="R12" s="227"/>
      <c r="S12" s="227"/>
      <c r="T12" s="231"/>
    </row>
    <row r="13" spans="1:20" ht="31.5" x14ac:dyDescent="0.2">
      <c r="A13" s="261" t="s">
        <v>226</v>
      </c>
      <c r="B13" s="78"/>
      <c r="C13" s="78"/>
      <c r="D13" s="306">
        <v>1</v>
      </c>
      <c r="E13" s="306"/>
      <c r="F13" s="306">
        <v>1</v>
      </c>
      <c r="G13" s="306"/>
      <c r="H13" s="18"/>
      <c r="I13" s="232">
        <v>1</v>
      </c>
      <c r="J13" s="306">
        <v>1</v>
      </c>
      <c r="K13" s="306"/>
      <c r="L13" s="31"/>
      <c r="M13" s="31"/>
      <c r="N13" s="232">
        <v>1</v>
      </c>
      <c r="O13" s="39">
        <v>1</v>
      </c>
      <c r="P13" s="39"/>
      <c r="Q13" s="306"/>
      <c r="R13" s="306"/>
      <c r="S13" s="306"/>
      <c r="T13" s="140"/>
    </row>
    <row r="14" spans="1:20" x14ac:dyDescent="0.2">
      <c r="A14" s="261" t="s">
        <v>227</v>
      </c>
      <c r="B14" s="227"/>
      <c r="C14" s="227"/>
      <c r="D14" s="227"/>
      <c r="E14" s="227"/>
      <c r="F14" s="227"/>
      <c r="G14" s="227"/>
      <c r="H14" s="228"/>
      <c r="I14" s="229"/>
      <c r="J14" s="227"/>
      <c r="K14" s="227"/>
      <c r="L14" s="230"/>
      <c r="M14" s="230"/>
      <c r="N14" s="229"/>
      <c r="O14" s="318"/>
      <c r="P14" s="318"/>
      <c r="Q14" s="227"/>
      <c r="R14" s="227"/>
      <c r="S14" s="227"/>
      <c r="T14" s="231"/>
    </row>
    <row r="15" spans="1:20" x14ac:dyDescent="0.2">
      <c r="A15" s="261" t="s">
        <v>228</v>
      </c>
      <c r="B15" s="227"/>
      <c r="C15" s="227"/>
      <c r="D15" s="227"/>
      <c r="E15" s="227"/>
      <c r="F15" s="227"/>
      <c r="G15" s="227"/>
      <c r="H15" s="228"/>
      <c r="I15" s="229"/>
      <c r="J15" s="227"/>
      <c r="K15" s="227"/>
      <c r="L15" s="230"/>
      <c r="M15" s="230"/>
      <c r="N15" s="229"/>
      <c r="O15" s="318"/>
      <c r="P15" s="318"/>
      <c r="Q15" s="227"/>
      <c r="R15" s="227"/>
      <c r="S15" s="227"/>
      <c r="T15" s="231"/>
    </row>
    <row r="16" spans="1:20" x14ac:dyDescent="0.2">
      <c r="A16" s="261" t="s">
        <v>229</v>
      </c>
      <c r="B16" s="78"/>
      <c r="C16" s="78"/>
      <c r="D16" s="297"/>
      <c r="E16" s="297">
        <v>1</v>
      </c>
      <c r="F16" s="297"/>
      <c r="G16" s="297"/>
      <c r="H16" s="18"/>
      <c r="I16" s="232"/>
      <c r="J16" s="297"/>
      <c r="K16" s="297"/>
      <c r="L16" s="31"/>
      <c r="M16" s="31"/>
      <c r="N16" s="232"/>
      <c r="O16" s="39"/>
      <c r="P16" s="39"/>
      <c r="Q16" s="297"/>
      <c r="R16" s="297">
        <v>1</v>
      </c>
      <c r="S16" s="306"/>
      <c r="T16" s="140"/>
    </row>
    <row r="17" spans="1:20" ht="21" x14ac:dyDescent="0.2">
      <c r="A17" s="261" t="s">
        <v>230</v>
      </c>
      <c r="B17" s="227"/>
      <c r="C17" s="227"/>
      <c r="D17" s="227"/>
      <c r="E17" s="227"/>
      <c r="F17" s="227"/>
      <c r="G17" s="227"/>
      <c r="H17" s="228"/>
      <c r="I17" s="229"/>
      <c r="J17" s="227"/>
      <c r="K17" s="227"/>
      <c r="L17" s="230"/>
      <c r="M17" s="230"/>
      <c r="N17" s="229"/>
      <c r="O17" s="318"/>
      <c r="P17" s="318"/>
      <c r="Q17" s="227"/>
      <c r="R17" s="227"/>
      <c r="S17" s="227"/>
      <c r="T17" s="231"/>
    </row>
    <row r="18" spans="1:20" x14ac:dyDescent="0.2">
      <c r="A18" s="261" t="s">
        <v>231</v>
      </c>
      <c r="B18" s="227"/>
      <c r="C18" s="227"/>
      <c r="D18" s="227"/>
      <c r="E18" s="227"/>
      <c r="F18" s="227"/>
      <c r="G18" s="227"/>
      <c r="H18" s="228"/>
      <c r="I18" s="229"/>
      <c r="J18" s="227"/>
      <c r="K18" s="227"/>
      <c r="L18" s="230"/>
      <c r="M18" s="230"/>
      <c r="N18" s="229"/>
      <c r="O18" s="318"/>
      <c r="P18" s="318"/>
      <c r="Q18" s="227"/>
      <c r="R18" s="227"/>
      <c r="S18" s="227"/>
      <c r="T18" s="231"/>
    </row>
    <row r="19" spans="1:20" x14ac:dyDescent="0.2">
      <c r="A19" s="261" t="s">
        <v>232</v>
      </c>
      <c r="B19" s="227"/>
      <c r="C19" s="227"/>
      <c r="D19" s="227"/>
      <c r="E19" s="227"/>
      <c r="F19" s="227"/>
      <c r="G19" s="227"/>
      <c r="H19" s="228"/>
      <c r="I19" s="229"/>
      <c r="J19" s="227"/>
      <c r="K19" s="227"/>
      <c r="L19" s="230"/>
      <c r="M19" s="230"/>
      <c r="N19" s="229"/>
      <c r="O19" s="318"/>
      <c r="P19" s="318"/>
      <c r="Q19" s="227"/>
      <c r="R19" s="227"/>
      <c r="S19" s="227"/>
      <c r="T19" s="231"/>
    </row>
    <row r="20" spans="1:20" x14ac:dyDescent="0.2">
      <c r="A20" s="261" t="s">
        <v>233</v>
      </c>
      <c r="B20" s="227"/>
      <c r="C20" s="227"/>
      <c r="D20" s="227"/>
      <c r="E20" s="227"/>
      <c r="F20" s="227"/>
      <c r="G20" s="227"/>
      <c r="H20" s="228"/>
      <c r="I20" s="229"/>
      <c r="J20" s="227"/>
      <c r="K20" s="227"/>
      <c r="L20" s="230"/>
      <c r="M20" s="230"/>
      <c r="N20" s="229"/>
      <c r="O20" s="318"/>
      <c r="P20" s="318"/>
      <c r="Q20" s="227"/>
      <c r="R20" s="227"/>
      <c r="S20" s="227"/>
      <c r="T20" s="231"/>
    </row>
    <row r="21" spans="1:20" x14ac:dyDescent="0.2">
      <c r="A21" s="261" t="s">
        <v>234</v>
      </c>
      <c r="B21" s="78"/>
      <c r="C21" s="78"/>
      <c r="D21" s="297">
        <v>1</v>
      </c>
      <c r="E21" s="297"/>
      <c r="F21" s="297"/>
      <c r="G21" s="297"/>
      <c r="H21" s="18"/>
      <c r="I21" s="232">
        <v>1</v>
      </c>
      <c r="J21" s="297">
        <v>1</v>
      </c>
      <c r="K21" s="297"/>
      <c r="L21" s="31"/>
      <c r="M21" s="31"/>
      <c r="N21" s="232">
        <v>1</v>
      </c>
      <c r="O21" s="39"/>
      <c r="P21" s="39"/>
      <c r="Q21" s="297"/>
      <c r="R21" s="297"/>
      <c r="S21" s="306"/>
      <c r="T21" s="140"/>
    </row>
    <row r="22" spans="1:20" ht="21" x14ac:dyDescent="0.2">
      <c r="A22" s="261" t="s">
        <v>257</v>
      </c>
      <c r="B22" s="227"/>
      <c r="C22" s="227"/>
      <c r="D22" s="227"/>
      <c r="E22" s="227"/>
      <c r="F22" s="227"/>
      <c r="G22" s="227"/>
      <c r="H22" s="228"/>
      <c r="I22" s="229"/>
      <c r="J22" s="227"/>
      <c r="K22" s="227"/>
      <c r="L22" s="230"/>
      <c r="M22" s="230"/>
      <c r="N22" s="229"/>
      <c r="O22" s="318"/>
      <c r="P22" s="318"/>
      <c r="Q22" s="227"/>
      <c r="R22" s="227"/>
      <c r="S22" s="227"/>
      <c r="T22" s="231"/>
    </row>
    <row r="23" spans="1:20" x14ac:dyDescent="0.2">
      <c r="A23" s="261" t="s">
        <v>235</v>
      </c>
      <c r="B23" s="78"/>
      <c r="C23" s="78"/>
      <c r="D23" s="297"/>
      <c r="E23" s="297"/>
      <c r="F23" s="297">
        <v>2</v>
      </c>
      <c r="G23" s="297"/>
      <c r="H23" s="18"/>
      <c r="I23" s="232"/>
      <c r="J23" s="297"/>
      <c r="K23" s="297"/>
      <c r="L23" s="31"/>
      <c r="M23" s="31"/>
      <c r="N23" s="232"/>
      <c r="O23" s="39">
        <v>2</v>
      </c>
      <c r="P23" s="39"/>
      <c r="Q23" s="297"/>
      <c r="R23" s="297"/>
      <c r="S23" s="306"/>
      <c r="T23" s="140"/>
    </row>
    <row r="24" spans="1:20" x14ac:dyDescent="0.2">
      <c r="A24" s="261" t="s">
        <v>236</v>
      </c>
      <c r="B24" s="227"/>
      <c r="C24" s="227"/>
      <c r="D24" s="227"/>
      <c r="E24" s="227"/>
      <c r="F24" s="227"/>
      <c r="G24" s="227"/>
      <c r="H24" s="228"/>
      <c r="I24" s="229"/>
      <c r="J24" s="227"/>
      <c r="K24" s="227"/>
      <c r="L24" s="230"/>
      <c r="M24" s="230"/>
      <c r="N24" s="229"/>
      <c r="O24" s="318"/>
      <c r="P24" s="318"/>
      <c r="Q24" s="227"/>
      <c r="R24" s="227"/>
      <c r="S24" s="227"/>
      <c r="T24" s="231"/>
    </row>
    <row r="25" spans="1:20" x14ac:dyDescent="0.2">
      <c r="A25" s="261" t="s">
        <v>240</v>
      </c>
      <c r="B25" s="78"/>
      <c r="C25" s="78"/>
      <c r="D25" s="297">
        <v>1</v>
      </c>
      <c r="E25" s="297"/>
      <c r="F25" s="297"/>
      <c r="G25" s="297"/>
      <c r="H25" s="18"/>
      <c r="I25" s="232">
        <v>1</v>
      </c>
      <c r="J25" s="297">
        <v>1</v>
      </c>
      <c r="K25" s="297"/>
      <c r="L25" s="31"/>
      <c r="M25" s="31"/>
      <c r="N25" s="232">
        <v>1</v>
      </c>
      <c r="O25" s="39"/>
      <c r="P25" s="39"/>
      <c r="Q25" s="297"/>
      <c r="R25" s="297"/>
      <c r="S25" s="306"/>
      <c r="T25" s="140"/>
    </row>
    <row r="26" spans="1:20" x14ac:dyDescent="0.2">
      <c r="A26" s="261" t="s">
        <v>241</v>
      </c>
      <c r="B26" s="78"/>
      <c r="C26" s="78"/>
      <c r="D26" s="297">
        <v>1</v>
      </c>
      <c r="E26" s="297"/>
      <c r="F26" s="297"/>
      <c r="G26" s="297"/>
      <c r="H26" s="18"/>
      <c r="I26" s="232">
        <v>1</v>
      </c>
      <c r="J26" s="297">
        <v>1</v>
      </c>
      <c r="K26" s="297"/>
      <c r="L26" s="31"/>
      <c r="M26" s="31"/>
      <c r="N26" s="232">
        <v>1</v>
      </c>
      <c r="O26" s="39"/>
      <c r="P26" s="39"/>
      <c r="Q26" s="297"/>
      <c r="R26" s="297"/>
      <c r="S26" s="306"/>
      <c r="T26" s="140"/>
    </row>
    <row r="27" spans="1:20" x14ac:dyDescent="0.2">
      <c r="A27" s="261" t="s">
        <v>237</v>
      </c>
      <c r="B27" s="78"/>
      <c r="C27" s="78"/>
      <c r="D27" s="297"/>
      <c r="E27" s="297">
        <v>1</v>
      </c>
      <c r="F27" s="297"/>
      <c r="G27" s="297"/>
      <c r="H27" s="18"/>
      <c r="I27" s="232"/>
      <c r="J27" s="297"/>
      <c r="K27" s="297"/>
      <c r="L27" s="31"/>
      <c r="M27" s="31"/>
      <c r="N27" s="232"/>
      <c r="O27" s="39"/>
      <c r="P27" s="39"/>
      <c r="Q27" s="297"/>
      <c r="R27" s="297">
        <v>1</v>
      </c>
      <c r="S27" s="306"/>
      <c r="T27" s="140"/>
    </row>
    <row r="28" spans="1:20" x14ac:dyDescent="0.2">
      <c r="A28" s="261" t="s">
        <v>238</v>
      </c>
      <c r="B28" s="227"/>
      <c r="C28" s="227"/>
      <c r="D28" s="227"/>
      <c r="E28" s="227"/>
      <c r="F28" s="227"/>
      <c r="G28" s="227"/>
      <c r="H28" s="228"/>
      <c r="I28" s="229"/>
      <c r="J28" s="227"/>
      <c r="K28" s="227"/>
      <c r="L28" s="230"/>
      <c r="M28" s="230"/>
      <c r="N28" s="229"/>
      <c r="O28" s="318"/>
      <c r="P28" s="318"/>
      <c r="Q28" s="227"/>
      <c r="R28" s="227"/>
      <c r="S28" s="227"/>
      <c r="T28" s="231"/>
    </row>
    <row r="29" spans="1:20" ht="31.5" x14ac:dyDescent="0.2">
      <c r="A29" s="261" t="s">
        <v>239</v>
      </c>
      <c r="B29" s="78"/>
      <c r="C29" s="78"/>
      <c r="D29" s="306">
        <v>1</v>
      </c>
      <c r="E29" s="306"/>
      <c r="F29" s="306">
        <v>3</v>
      </c>
      <c r="G29" s="306"/>
      <c r="H29" s="18">
        <v>1</v>
      </c>
      <c r="I29" s="232">
        <v>1</v>
      </c>
      <c r="J29" s="306">
        <v>1</v>
      </c>
      <c r="K29" s="306"/>
      <c r="L29" s="31"/>
      <c r="M29" s="31"/>
      <c r="N29" s="232">
        <v>1</v>
      </c>
      <c r="O29" s="39"/>
      <c r="P29" s="39"/>
      <c r="Q29" s="306">
        <v>3</v>
      </c>
      <c r="R29" s="306"/>
      <c r="S29" s="306"/>
      <c r="T29" s="140"/>
    </row>
    <row r="30" spans="1:20" x14ac:dyDescent="0.2">
      <c r="A30" s="261" t="s">
        <v>242</v>
      </c>
      <c r="B30" s="78"/>
      <c r="C30" s="78"/>
      <c r="D30" s="306">
        <v>1</v>
      </c>
      <c r="E30" s="306"/>
      <c r="F30" s="306"/>
      <c r="G30" s="306"/>
      <c r="H30" s="18"/>
      <c r="I30" s="232"/>
      <c r="J30" s="306"/>
      <c r="K30" s="306"/>
      <c r="L30" s="31"/>
      <c r="M30" s="31"/>
      <c r="N30" s="232">
        <v>1</v>
      </c>
      <c r="O30" s="39"/>
      <c r="P30" s="39"/>
      <c r="Q30" s="306"/>
      <c r="R30" s="306"/>
      <c r="S30" s="306"/>
      <c r="T30" s="140"/>
    </row>
    <row r="31" spans="1:20" x14ac:dyDescent="0.2">
      <c r="A31" s="295" t="s">
        <v>243</v>
      </c>
      <c r="B31" s="227"/>
      <c r="C31" s="227"/>
      <c r="D31" s="227"/>
      <c r="E31" s="227"/>
      <c r="F31" s="227"/>
      <c r="G31" s="227"/>
      <c r="H31" s="228"/>
      <c r="I31" s="229"/>
      <c r="J31" s="227"/>
      <c r="K31" s="227"/>
      <c r="L31" s="230"/>
      <c r="M31" s="230"/>
      <c r="N31" s="229"/>
      <c r="O31" s="318"/>
      <c r="P31" s="318"/>
      <c r="Q31" s="227"/>
      <c r="R31" s="227"/>
      <c r="S31" s="227"/>
      <c r="T31" s="231"/>
    </row>
    <row r="32" spans="1:20" x14ac:dyDescent="0.2">
      <c r="A32" s="295" t="s">
        <v>244</v>
      </c>
      <c r="B32" s="78"/>
      <c r="C32" s="78"/>
      <c r="D32" s="297"/>
      <c r="E32" s="297">
        <v>1</v>
      </c>
      <c r="F32" s="297"/>
      <c r="G32" s="297"/>
      <c r="H32" s="18"/>
      <c r="I32" s="232"/>
      <c r="J32" s="297"/>
      <c r="K32" s="297"/>
      <c r="L32" s="31"/>
      <c r="M32" s="31"/>
      <c r="N32" s="232"/>
      <c r="O32" s="39"/>
      <c r="P32" s="39"/>
      <c r="Q32" s="297"/>
      <c r="R32" s="297">
        <v>1</v>
      </c>
      <c r="S32" s="306"/>
      <c r="T32" s="140"/>
    </row>
    <row r="33" spans="1:20" x14ac:dyDescent="0.2">
      <c r="A33" s="261" t="s">
        <v>245</v>
      </c>
      <c r="B33" s="227"/>
      <c r="C33" s="227"/>
      <c r="D33" s="227"/>
      <c r="E33" s="227"/>
      <c r="F33" s="227"/>
      <c r="G33" s="227"/>
      <c r="H33" s="228"/>
      <c r="I33" s="229"/>
      <c r="J33" s="227"/>
      <c r="K33" s="227"/>
      <c r="L33" s="230"/>
      <c r="M33" s="230"/>
      <c r="N33" s="229"/>
      <c r="O33" s="318"/>
      <c r="P33" s="318"/>
      <c r="Q33" s="227"/>
      <c r="R33" s="227"/>
      <c r="S33" s="227"/>
      <c r="T33" s="231"/>
    </row>
    <row r="34" spans="1:20" x14ac:dyDescent="0.2">
      <c r="A34" s="295" t="s">
        <v>246</v>
      </c>
      <c r="B34" s="227"/>
      <c r="C34" s="227"/>
      <c r="D34" s="227"/>
      <c r="E34" s="227"/>
      <c r="F34" s="227"/>
      <c r="G34" s="227"/>
      <c r="H34" s="228"/>
      <c r="I34" s="229"/>
      <c r="J34" s="227"/>
      <c r="K34" s="227"/>
      <c r="L34" s="230"/>
      <c r="M34" s="230"/>
      <c r="N34" s="229"/>
      <c r="O34" s="318"/>
      <c r="P34" s="318"/>
      <c r="Q34" s="227"/>
      <c r="R34" s="227"/>
      <c r="S34" s="227"/>
      <c r="T34" s="231"/>
    </row>
    <row r="35" spans="1:20" x14ac:dyDescent="0.2">
      <c r="A35" s="295" t="s">
        <v>247</v>
      </c>
      <c r="B35" s="78"/>
      <c r="C35" s="78"/>
      <c r="D35" s="297"/>
      <c r="E35" s="297"/>
      <c r="F35" s="297"/>
      <c r="G35" s="297">
        <v>7.08</v>
      </c>
      <c r="H35" s="18"/>
      <c r="I35" s="232"/>
      <c r="J35" s="297"/>
      <c r="K35" s="297"/>
      <c r="L35" s="31"/>
      <c r="M35" s="31"/>
      <c r="N35" s="232"/>
      <c r="O35" s="39"/>
      <c r="P35" s="39"/>
      <c r="Q35" s="297"/>
      <c r="R35" s="297"/>
      <c r="S35" s="306">
        <v>6</v>
      </c>
      <c r="T35" s="140">
        <v>2</v>
      </c>
    </row>
    <row r="36" spans="1:20" x14ac:dyDescent="0.2">
      <c r="A36" s="261" t="s">
        <v>95</v>
      </c>
      <c r="B36" s="227"/>
      <c r="C36" s="227"/>
      <c r="D36" s="227"/>
      <c r="E36" s="227"/>
      <c r="F36" s="227"/>
      <c r="G36" s="227"/>
      <c r="H36" s="228"/>
      <c r="I36" s="229"/>
      <c r="J36" s="227"/>
      <c r="K36" s="227"/>
      <c r="L36" s="230"/>
      <c r="M36" s="230"/>
      <c r="N36" s="229"/>
      <c r="O36" s="318"/>
      <c r="P36" s="318"/>
      <c r="Q36" s="227"/>
      <c r="R36" s="227"/>
      <c r="S36" s="227"/>
      <c r="T36" s="231"/>
    </row>
    <row r="37" spans="1:20" x14ac:dyDescent="0.2">
      <c r="A37" s="295" t="s">
        <v>254</v>
      </c>
      <c r="B37" s="227"/>
      <c r="C37" s="227"/>
      <c r="D37" s="227"/>
      <c r="E37" s="227"/>
      <c r="F37" s="227"/>
      <c r="G37" s="227"/>
      <c r="H37" s="228"/>
      <c r="I37" s="229"/>
      <c r="J37" s="227"/>
      <c r="K37" s="227"/>
      <c r="L37" s="230"/>
      <c r="M37" s="230"/>
      <c r="N37" s="229"/>
      <c r="O37" s="318"/>
      <c r="P37" s="318"/>
      <c r="Q37" s="227"/>
      <c r="R37" s="227"/>
      <c r="S37" s="227"/>
      <c r="T37" s="231"/>
    </row>
    <row r="38" spans="1:20" x14ac:dyDescent="0.2">
      <c r="A38" s="407" t="s">
        <v>248</v>
      </c>
      <c r="B38" s="78"/>
      <c r="C38" s="78">
        <v>1</v>
      </c>
      <c r="D38" s="223">
        <v>1</v>
      </c>
      <c r="E38" s="223"/>
      <c r="F38" s="223"/>
      <c r="G38" s="223"/>
      <c r="H38" s="18"/>
      <c r="I38" s="224">
        <v>1</v>
      </c>
      <c r="J38" s="223">
        <v>1</v>
      </c>
      <c r="K38" s="223">
        <v>1</v>
      </c>
      <c r="L38" s="31">
        <v>2</v>
      </c>
      <c r="M38" s="31"/>
      <c r="N38" s="224">
        <v>1</v>
      </c>
      <c r="O38" s="39"/>
      <c r="P38" s="39"/>
      <c r="Q38" s="192"/>
      <c r="R38" s="297"/>
      <c r="S38" s="306"/>
      <c r="T38" s="140"/>
    </row>
    <row r="39" spans="1:20" x14ac:dyDescent="0.2">
      <c r="A39" s="407" t="s">
        <v>249</v>
      </c>
      <c r="B39" s="78"/>
      <c r="C39" s="78">
        <v>1</v>
      </c>
      <c r="D39" s="297">
        <v>1</v>
      </c>
      <c r="E39" s="297"/>
      <c r="F39" s="297"/>
      <c r="G39" s="297"/>
      <c r="H39" s="18"/>
      <c r="I39" s="232">
        <v>1</v>
      </c>
      <c r="J39" s="297">
        <v>1</v>
      </c>
      <c r="K39" s="297">
        <v>1</v>
      </c>
      <c r="L39" s="31">
        <v>2</v>
      </c>
      <c r="M39" s="31"/>
      <c r="N39" s="232">
        <v>1</v>
      </c>
      <c r="O39" s="39"/>
      <c r="P39" s="39"/>
      <c r="Q39" s="297"/>
      <c r="R39" s="297"/>
      <c r="S39" s="306"/>
      <c r="T39" s="140"/>
    </row>
    <row r="40" spans="1:20" x14ac:dyDescent="0.2">
      <c r="A40" s="295" t="s">
        <v>250</v>
      </c>
      <c r="B40" s="78">
        <v>1</v>
      </c>
      <c r="C40" s="78"/>
      <c r="D40" s="192"/>
      <c r="E40" s="192"/>
      <c r="F40" s="192"/>
      <c r="G40" s="192"/>
      <c r="H40" s="18"/>
      <c r="I40" s="224"/>
      <c r="J40" s="223"/>
      <c r="K40" s="297">
        <v>1</v>
      </c>
      <c r="L40" s="31"/>
      <c r="M40" s="31">
        <v>1</v>
      </c>
      <c r="N40" s="224"/>
      <c r="O40" s="39"/>
      <c r="P40" s="39">
        <v>1</v>
      </c>
      <c r="Q40" s="192"/>
      <c r="R40" s="297"/>
      <c r="S40" s="306"/>
      <c r="T40" s="140"/>
    </row>
    <row r="41" spans="1:20" x14ac:dyDescent="0.2">
      <c r="A41" s="295" t="s">
        <v>251</v>
      </c>
      <c r="B41" s="78">
        <v>1</v>
      </c>
      <c r="C41" s="78"/>
      <c r="D41" s="297"/>
      <c r="E41" s="297"/>
      <c r="F41" s="297"/>
      <c r="G41" s="297"/>
      <c r="H41" s="18"/>
      <c r="I41" s="232"/>
      <c r="J41" s="297"/>
      <c r="K41" s="297">
        <v>1</v>
      </c>
      <c r="L41" s="31"/>
      <c r="M41" s="31">
        <v>1</v>
      </c>
      <c r="N41" s="232"/>
      <c r="O41" s="39"/>
      <c r="P41" s="39">
        <v>1</v>
      </c>
      <c r="Q41" s="297"/>
      <c r="R41" s="297"/>
      <c r="S41" s="306"/>
      <c r="T41" s="140"/>
    </row>
    <row r="42" spans="1:20" x14ac:dyDescent="0.2">
      <c r="A42" s="295" t="s">
        <v>252</v>
      </c>
      <c r="B42" s="78">
        <v>1</v>
      </c>
      <c r="C42" s="78"/>
      <c r="D42" s="297">
        <v>1</v>
      </c>
      <c r="E42" s="297"/>
      <c r="F42" s="297"/>
      <c r="G42" s="297"/>
      <c r="H42" s="18"/>
      <c r="I42" s="232">
        <v>1</v>
      </c>
      <c r="J42" s="297">
        <v>1</v>
      </c>
      <c r="K42" s="297">
        <v>1</v>
      </c>
      <c r="L42" s="31"/>
      <c r="M42" s="31">
        <v>1</v>
      </c>
      <c r="N42" s="232">
        <v>1</v>
      </c>
      <c r="O42" s="39"/>
      <c r="P42" s="39">
        <v>1</v>
      </c>
      <c r="Q42" s="297"/>
      <c r="R42" s="297"/>
      <c r="S42" s="306"/>
      <c r="T42" s="140"/>
    </row>
    <row r="43" spans="1:20" x14ac:dyDescent="0.2">
      <c r="A43" s="295" t="s">
        <v>253</v>
      </c>
      <c r="B43" s="78">
        <v>1</v>
      </c>
      <c r="C43" s="78"/>
      <c r="D43" s="297">
        <v>1</v>
      </c>
      <c r="E43" s="297"/>
      <c r="F43" s="297"/>
      <c r="G43" s="297"/>
      <c r="H43" s="18"/>
      <c r="I43" s="232">
        <v>1</v>
      </c>
      <c r="J43" s="297">
        <v>1</v>
      </c>
      <c r="K43" s="297">
        <v>1</v>
      </c>
      <c r="L43" s="31"/>
      <c r="M43" s="31">
        <v>1</v>
      </c>
      <c r="N43" s="232">
        <v>1</v>
      </c>
      <c r="O43" s="39"/>
      <c r="P43" s="39">
        <v>1</v>
      </c>
      <c r="Q43" s="297"/>
      <c r="R43" s="297"/>
      <c r="S43" s="306"/>
      <c r="T43" s="140"/>
    </row>
    <row r="44" spans="1:20" x14ac:dyDescent="0.2">
      <c r="A44" s="222"/>
      <c r="B44" s="78"/>
      <c r="C44" s="78"/>
      <c r="D44" s="223"/>
      <c r="E44" s="223"/>
      <c r="F44" s="223"/>
      <c r="G44" s="78"/>
      <c r="H44" s="79"/>
      <c r="I44" s="80"/>
      <c r="J44" s="78"/>
      <c r="K44" s="31"/>
      <c r="L44" s="31"/>
      <c r="M44" s="31"/>
      <c r="N44" s="80"/>
      <c r="O44" s="83"/>
      <c r="P44" s="83"/>
      <c r="Q44" s="223"/>
      <c r="R44" s="297"/>
      <c r="S44" s="306"/>
      <c r="T44" s="140"/>
    </row>
    <row r="45" spans="1:20" x14ac:dyDescent="0.2">
      <c r="A45" s="222"/>
      <c r="B45" s="78"/>
      <c r="C45" s="78"/>
      <c r="D45" s="192"/>
      <c r="E45" s="192"/>
      <c r="F45" s="192"/>
      <c r="G45" s="78"/>
      <c r="H45" s="79"/>
      <c r="I45" s="80"/>
      <c r="J45" s="78"/>
      <c r="K45" s="31"/>
      <c r="L45" s="31"/>
      <c r="M45" s="31"/>
      <c r="N45" s="80"/>
      <c r="O45" s="83"/>
      <c r="P45" s="83"/>
      <c r="Q45" s="192"/>
      <c r="R45" s="297"/>
      <c r="S45" s="306"/>
      <c r="T45" s="140"/>
    </row>
    <row r="46" spans="1:20" ht="13.5" thickBot="1" x14ac:dyDescent="0.25">
      <c r="A46" s="43"/>
      <c r="B46" s="109"/>
      <c r="C46" s="109"/>
      <c r="D46" s="20"/>
      <c r="E46" s="20"/>
      <c r="F46" s="20"/>
      <c r="G46" s="109"/>
      <c r="H46" s="110"/>
      <c r="I46" s="179"/>
      <c r="J46" s="109"/>
      <c r="K46" s="32"/>
      <c r="L46" s="32"/>
      <c r="M46" s="32"/>
      <c r="N46" s="179"/>
      <c r="O46" s="268"/>
      <c r="P46" s="268"/>
      <c r="Q46" s="20"/>
      <c r="R46" s="20"/>
      <c r="S46" s="20"/>
      <c r="T46" s="181"/>
    </row>
    <row r="47" spans="1:20" ht="20.100000000000001" customHeight="1" thickBot="1" x14ac:dyDescent="0.25">
      <c r="A47" s="47" t="s">
        <v>27</v>
      </c>
      <c r="B47" s="14">
        <f t="shared" ref="B47:T47" si="0">SUM(B6:B46)</f>
        <v>4</v>
      </c>
      <c r="C47" s="14">
        <f t="shared" si="0"/>
        <v>2</v>
      </c>
      <c r="D47" s="14">
        <f t="shared" si="0"/>
        <v>10</v>
      </c>
      <c r="E47" s="14">
        <f t="shared" si="0"/>
        <v>3</v>
      </c>
      <c r="F47" s="14">
        <f t="shared" si="0"/>
        <v>6</v>
      </c>
      <c r="G47" s="14">
        <f t="shared" si="0"/>
        <v>7.08</v>
      </c>
      <c r="H47" s="14">
        <f t="shared" si="0"/>
        <v>1</v>
      </c>
      <c r="I47" s="14">
        <f t="shared" si="0"/>
        <v>9</v>
      </c>
      <c r="J47" s="14">
        <f t="shared" si="0"/>
        <v>9</v>
      </c>
      <c r="K47" s="14">
        <f t="shared" si="0"/>
        <v>6</v>
      </c>
      <c r="L47" s="14">
        <f t="shared" si="0"/>
        <v>4</v>
      </c>
      <c r="M47" s="14">
        <f t="shared" si="0"/>
        <v>4</v>
      </c>
      <c r="N47" s="14">
        <f t="shared" si="0"/>
        <v>10</v>
      </c>
      <c r="O47" s="14">
        <f t="shared" si="0"/>
        <v>3</v>
      </c>
      <c r="P47" s="14">
        <f t="shared" si="0"/>
        <v>4</v>
      </c>
      <c r="Q47" s="14">
        <f t="shared" si="0"/>
        <v>3</v>
      </c>
      <c r="R47" s="14">
        <f t="shared" si="0"/>
        <v>3</v>
      </c>
      <c r="S47" s="14">
        <f t="shared" si="0"/>
        <v>6</v>
      </c>
      <c r="T47" s="14">
        <f t="shared" si="0"/>
        <v>2</v>
      </c>
    </row>
    <row r="49" spans="1:5" x14ac:dyDescent="0.2">
      <c r="A49" s="49"/>
      <c r="B49" s="49"/>
      <c r="C49" s="49"/>
      <c r="D49" s="49"/>
      <c r="E49" s="49"/>
    </row>
    <row r="50" spans="1:5" x14ac:dyDescent="0.2">
      <c r="A50" s="49"/>
      <c r="B50" s="49"/>
      <c r="C50" s="49"/>
      <c r="D50" s="49"/>
      <c r="E50" s="49"/>
    </row>
  </sheetData>
  <mergeCells count="22">
    <mergeCell ref="I3:M3"/>
    <mergeCell ref="A1:T1"/>
    <mergeCell ref="A3:A5"/>
    <mergeCell ref="B3:H3"/>
    <mergeCell ref="N3:T3"/>
    <mergeCell ref="B4:B5"/>
    <mergeCell ref="D4:D5"/>
    <mergeCell ref="E4:E5"/>
    <mergeCell ref="F4:F5"/>
    <mergeCell ref="G4:G5"/>
    <mergeCell ref="H4:H5"/>
    <mergeCell ref="M4:M5"/>
    <mergeCell ref="O4:O5"/>
    <mergeCell ref="S4:S5"/>
    <mergeCell ref="C4:C5"/>
    <mergeCell ref="L4:L5"/>
    <mergeCell ref="N4:N5"/>
    <mergeCell ref="R4:R5"/>
    <mergeCell ref="Q4:Q5"/>
    <mergeCell ref="T4:T5"/>
    <mergeCell ref="I4:K4"/>
    <mergeCell ref="P4:P5"/>
  </mergeCells>
  <printOptions horizontalCentered="1"/>
  <pageMargins left="0.59055118110236227" right="0.59055118110236227" top="0.59055118110236227" bottom="0.78740157480314965" header="0.51181102362204722" footer="0.39370078740157483"/>
  <pageSetup paperSize="9" scale="85" orientation="landscape" horizontalDpi="300" verticalDpi="300" r:id="rId1"/>
  <headerFooter alignWithMargins="0">
    <oddFooter>&amp;L&amp;"Tahoma,Normal"&amp;9&amp;F/&amp;A&amp;R&amp;"Tahoma,Normal"&amp;9Pag.: 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showGridLines="0" showZeros="0" zoomScale="90" zoomScaleNormal="90" workbookViewId="0">
      <pane xSplit="1" ySplit="7" topLeftCell="B8" activePane="bottomRight" state="frozen"/>
      <selection activeCell="D345" sqref="D345"/>
      <selection pane="topRight" activeCell="D345" sqref="D345"/>
      <selection pane="bottomLeft" activeCell="D345" sqref="D345"/>
      <selection pane="bottomRight" activeCell="D345" sqref="D345"/>
    </sheetView>
  </sheetViews>
  <sheetFormatPr defaultRowHeight="12.75" x14ac:dyDescent="0.2"/>
  <cols>
    <col min="1" max="1" width="25.7109375" style="1" customWidth="1"/>
    <col min="2" max="14" width="9.28515625" style="1" customWidth="1"/>
    <col min="15" max="16384" width="9.140625" style="1"/>
  </cols>
  <sheetData>
    <row r="1" spans="1:14" ht="24.95" customHeight="1" thickBot="1" x14ac:dyDescent="0.25">
      <c r="A1" s="477" t="s">
        <v>176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86"/>
    </row>
    <row r="2" spans="1:14" s="8" customFormat="1" ht="17.100000000000001" customHeight="1" thickBot="1" x14ac:dyDescent="0.25">
      <c r="A2" s="70" t="s">
        <v>283</v>
      </c>
      <c r="B2" s="59"/>
      <c r="C2" s="59"/>
      <c r="D2" s="59"/>
      <c r="E2" s="61"/>
      <c r="F2" s="71"/>
      <c r="G2" s="71"/>
      <c r="H2" s="72" t="s">
        <v>9</v>
      </c>
      <c r="I2" s="75" t="s">
        <v>173</v>
      </c>
      <c r="M2" s="72" t="s">
        <v>10</v>
      </c>
      <c r="N2" s="101" t="s">
        <v>218</v>
      </c>
    </row>
    <row r="3" spans="1:14" ht="17.100000000000001" customHeight="1" thickTop="1" x14ac:dyDescent="0.2">
      <c r="A3" s="253" t="s">
        <v>149</v>
      </c>
      <c r="B3" s="251" t="s">
        <v>258</v>
      </c>
      <c r="C3" s="251" t="s">
        <v>259</v>
      </c>
      <c r="D3" s="251" t="s">
        <v>260</v>
      </c>
      <c r="E3" s="251" t="s">
        <v>183</v>
      </c>
      <c r="F3" s="251" t="s">
        <v>184</v>
      </c>
      <c r="G3" s="251" t="s">
        <v>148</v>
      </c>
      <c r="H3" s="251" t="s">
        <v>146</v>
      </c>
      <c r="I3" s="251" t="s">
        <v>154</v>
      </c>
      <c r="J3" s="251" t="s">
        <v>158</v>
      </c>
      <c r="K3" s="251" t="s">
        <v>301</v>
      </c>
      <c r="L3" s="251" t="s">
        <v>302</v>
      </c>
      <c r="M3" s="251" t="s">
        <v>303</v>
      </c>
      <c r="N3" s="251" t="s">
        <v>304</v>
      </c>
    </row>
    <row r="4" spans="1:14" x14ac:dyDescent="0.2">
      <c r="A4" s="254" t="s">
        <v>150</v>
      </c>
      <c r="B4" s="307">
        <v>0.56000000000000005</v>
      </c>
      <c r="C4" s="307">
        <v>0.7</v>
      </c>
      <c r="D4" s="307">
        <v>0.8</v>
      </c>
      <c r="E4" s="252">
        <v>2.68</v>
      </c>
      <c r="F4" s="252">
        <v>1.89</v>
      </c>
      <c r="G4" s="252">
        <v>2</v>
      </c>
      <c r="H4" s="252">
        <v>2.82</v>
      </c>
      <c r="I4" s="252">
        <v>2.25</v>
      </c>
      <c r="J4" s="252">
        <v>1.7</v>
      </c>
      <c r="K4" s="300">
        <v>5.5</v>
      </c>
      <c r="L4" s="300">
        <v>5.65</v>
      </c>
      <c r="M4" s="252">
        <v>1.8</v>
      </c>
      <c r="N4" s="252">
        <v>3.2</v>
      </c>
    </row>
    <row r="5" spans="1:14" x14ac:dyDescent="0.2">
      <c r="A5" s="254" t="s">
        <v>151</v>
      </c>
      <c r="B5" s="307">
        <v>0.46</v>
      </c>
      <c r="C5" s="307">
        <v>0.46</v>
      </c>
      <c r="D5" s="307">
        <v>0.46</v>
      </c>
      <c r="E5" s="252">
        <v>0.6</v>
      </c>
      <c r="F5" s="252">
        <v>0.6</v>
      </c>
      <c r="G5" s="252">
        <v>0.6</v>
      </c>
      <c r="H5" s="252">
        <v>0.6</v>
      </c>
      <c r="I5" s="252">
        <v>0.6</v>
      </c>
      <c r="J5" s="252">
        <v>0.6</v>
      </c>
      <c r="K5" s="300">
        <v>0.6</v>
      </c>
      <c r="L5" s="300">
        <v>0.6</v>
      </c>
      <c r="M5" s="300">
        <v>0.6</v>
      </c>
      <c r="N5" s="300">
        <v>0.6</v>
      </c>
    </row>
    <row r="6" spans="1:14" x14ac:dyDescent="0.2">
      <c r="A6" s="254" t="s">
        <v>147</v>
      </c>
      <c r="B6" s="540">
        <f t="shared" ref="B6:D6" si="0">B4*B5</f>
        <v>0.25760000000000005</v>
      </c>
      <c r="C6" s="540">
        <f t="shared" si="0"/>
        <v>0.32200000000000001</v>
      </c>
      <c r="D6" s="540">
        <f t="shared" si="0"/>
        <v>0.36800000000000005</v>
      </c>
      <c r="E6" s="540">
        <f t="shared" ref="E6:N6" si="1">E4*E5</f>
        <v>1.6080000000000001</v>
      </c>
      <c r="F6" s="540">
        <f t="shared" si="1"/>
        <v>1.1339999999999999</v>
      </c>
      <c r="G6" s="540">
        <f t="shared" si="1"/>
        <v>1.2</v>
      </c>
      <c r="H6" s="540">
        <f t="shared" si="1"/>
        <v>1.6919999999999999</v>
      </c>
      <c r="I6" s="540">
        <f t="shared" si="1"/>
        <v>1.3499999999999999</v>
      </c>
      <c r="J6" s="540">
        <f t="shared" si="1"/>
        <v>1.02</v>
      </c>
      <c r="K6" s="540">
        <f t="shared" ref="K6:L6" si="2">K4*K5</f>
        <v>3.3</v>
      </c>
      <c r="L6" s="540">
        <f t="shared" si="2"/>
        <v>3.39</v>
      </c>
      <c r="M6" s="540">
        <f t="shared" si="1"/>
        <v>1.08</v>
      </c>
      <c r="N6" s="540">
        <f t="shared" si="1"/>
        <v>1.92</v>
      </c>
    </row>
    <row r="7" spans="1:14" ht="24.95" customHeight="1" x14ac:dyDescent="0.2">
      <c r="A7" s="255" t="s">
        <v>17</v>
      </c>
      <c r="B7" s="540"/>
      <c r="C7" s="540"/>
      <c r="D7" s="540"/>
      <c r="E7" s="540"/>
      <c r="F7" s="540"/>
      <c r="G7" s="540"/>
      <c r="H7" s="540"/>
      <c r="I7" s="540"/>
      <c r="J7" s="540"/>
      <c r="K7" s="540"/>
      <c r="L7" s="540"/>
      <c r="M7" s="540"/>
      <c r="N7" s="540"/>
    </row>
    <row r="8" spans="1:14" x14ac:dyDescent="0.2">
      <c r="A8" s="304" t="s">
        <v>219</v>
      </c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9"/>
    </row>
    <row r="9" spans="1:14" x14ac:dyDescent="0.2">
      <c r="A9" s="261" t="s">
        <v>220</v>
      </c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9"/>
    </row>
    <row r="10" spans="1:14" x14ac:dyDescent="0.2">
      <c r="A10" s="261" t="s">
        <v>221</v>
      </c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9"/>
    </row>
    <row r="11" spans="1:14" x14ac:dyDescent="0.2">
      <c r="A11" s="261" t="s">
        <v>222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9"/>
    </row>
    <row r="12" spans="1:14" x14ac:dyDescent="0.2">
      <c r="A12" s="261" t="s">
        <v>223</v>
      </c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9"/>
    </row>
    <row r="13" spans="1:14" x14ac:dyDescent="0.2">
      <c r="A13" s="261" t="s">
        <v>224</v>
      </c>
      <c r="B13" s="217"/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9"/>
    </row>
    <row r="14" spans="1:14" x14ac:dyDescent="0.2">
      <c r="A14" s="261" t="s">
        <v>225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19"/>
    </row>
    <row r="15" spans="1:14" ht="21" x14ac:dyDescent="0.2">
      <c r="A15" s="261" t="s">
        <v>226</v>
      </c>
      <c r="B15" s="309"/>
      <c r="C15" s="309"/>
      <c r="D15" s="309"/>
      <c r="E15" s="78"/>
      <c r="F15" s="306"/>
      <c r="G15" s="306"/>
      <c r="H15" s="306"/>
      <c r="I15" s="306">
        <v>1</v>
      </c>
      <c r="J15" s="306">
        <v>1</v>
      </c>
      <c r="K15" s="306"/>
      <c r="L15" s="306"/>
      <c r="M15" s="306"/>
      <c r="N15" s="140"/>
    </row>
    <row r="16" spans="1:14" x14ac:dyDescent="0.2">
      <c r="A16" s="261" t="s">
        <v>227</v>
      </c>
      <c r="B16" s="217"/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9"/>
    </row>
    <row r="17" spans="1:14" x14ac:dyDescent="0.2">
      <c r="A17" s="261" t="s">
        <v>228</v>
      </c>
      <c r="B17" s="217"/>
      <c r="C17" s="217"/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9"/>
    </row>
    <row r="18" spans="1:14" x14ac:dyDescent="0.2">
      <c r="A18" s="261" t="s">
        <v>229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9"/>
    </row>
    <row r="19" spans="1:14" x14ac:dyDescent="0.2">
      <c r="A19" s="261" t="s">
        <v>230</v>
      </c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9"/>
    </row>
    <row r="20" spans="1:14" x14ac:dyDescent="0.2">
      <c r="A20" s="261" t="s">
        <v>231</v>
      </c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9"/>
    </row>
    <row r="21" spans="1:14" x14ac:dyDescent="0.2">
      <c r="A21" s="261" t="s">
        <v>232</v>
      </c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9"/>
    </row>
    <row r="22" spans="1:14" x14ac:dyDescent="0.2">
      <c r="A22" s="261" t="s">
        <v>233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219"/>
    </row>
    <row r="23" spans="1:14" x14ac:dyDescent="0.2">
      <c r="A23" s="261" t="s">
        <v>234</v>
      </c>
      <c r="B23" s="309"/>
      <c r="C23" s="309"/>
      <c r="D23" s="309">
        <v>1</v>
      </c>
      <c r="E23" s="78"/>
      <c r="F23" s="309"/>
      <c r="G23" s="309"/>
      <c r="H23" s="309"/>
      <c r="I23" s="309"/>
      <c r="J23" s="309"/>
      <c r="K23" s="309"/>
      <c r="L23" s="309"/>
      <c r="M23" s="309"/>
      <c r="N23" s="140"/>
    </row>
    <row r="24" spans="1:14" x14ac:dyDescent="0.2">
      <c r="A24" s="261" t="s">
        <v>257</v>
      </c>
      <c r="B24" s="309"/>
      <c r="C24" s="309">
        <v>1</v>
      </c>
      <c r="D24" s="309">
        <v>1</v>
      </c>
      <c r="E24" s="78"/>
      <c r="F24" s="309"/>
      <c r="G24" s="309"/>
      <c r="H24" s="309"/>
      <c r="I24" s="309"/>
      <c r="J24" s="309"/>
      <c r="K24" s="309"/>
      <c r="L24" s="309"/>
      <c r="M24" s="309"/>
      <c r="N24" s="140"/>
    </row>
    <row r="25" spans="1:14" x14ac:dyDescent="0.2">
      <c r="A25" s="261" t="s">
        <v>235</v>
      </c>
      <c r="B25" s="309"/>
      <c r="C25" s="309"/>
      <c r="D25" s="309">
        <v>1</v>
      </c>
      <c r="E25" s="78">
        <v>1</v>
      </c>
      <c r="F25" s="306">
        <v>1</v>
      </c>
      <c r="G25" s="306"/>
      <c r="H25" s="306"/>
      <c r="I25" s="306"/>
      <c r="J25" s="306"/>
      <c r="K25" s="306"/>
      <c r="L25" s="306"/>
      <c r="M25" s="306"/>
      <c r="N25" s="140"/>
    </row>
    <row r="26" spans="1:14" x14ac:dyDescent="0.2">
      <c r="A26" s="261" t="s">
        <v>236</v>
      </c>
      <c r="B26" s="217"/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M26" s="217"/>
      <c r="N26" s="219"/>
    </row>
    <row r="27" spans="1:14" x14ac:dyDescent="0.2">
      <c r="A27" s="261" t="s">
        <v>240</v>
      </c>
      <c r="B27" s="217"/>
      <c r="C27" s="217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9"/>
    </row>
    <row r="28" spans="1:14" x14ac:dyDescent="0.2">
      <c r="A28" s="261" t="s">
        <v>241</v>
      </c>
      <c r="B28" s="217"/>
      <c r="C28" s="217"/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19"/>
    </row>
    <row r="29" spans="1:14" x14ac:dyDescent="0.2">
      <c r="A29" s="261" t="s">
        <v>237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17"/>
      <c r="L29" s="217"/>
      <c r="M29" s="217"/>
      <c r="N29" s="219"/>
    </row>
    <row r="30" spans="1:14" x14ac:dyDescent="0.2">
      <c r="A30" s="261" t="s">
        <v>238</v>
      </c>
      <c r="B30" s="217"/>
      <c r="C30" s="217"/>
      <c r="D30" s="217"/>
      <c r="E30" s="217"/>
      <c r="F30" s="217"/>
      <c r="G30" s="217"/>
      <c r="H30" s="217"/>
      <c r="I30" s="217"/>
      <c r="J30" s="217"/>
      <c r="K30" s="217"/>
      <c r="L30" s="217"/>
      <c r="M30" s="217"/>
      <c r="N30" s="219"/>
    </row>
    <row r="31" spans="1:14" ht="21" x14ac:dyDescent="0.2">
      <c r="A31" s="261" t="s">
        <v>239</v>
      </c>
      <c r="B31" s="309"/>
      <c r="C31" s="309"/>
      <c r="D31" s="309">
        <v>1</v>
      </c>
      <c r="E31" s="78"/>
      <c r="F31" s="306"/>
      <c r="G31" s="306"/>
      <c r="H31" s="306"/>
      <c r="I31" s="306"/>
      <c r="J31" s="306"/>
      <c r="K31" s="306">
        <v>1</v>
      </c>
      <c r="L31" s="306">
        <v>1</v>
      </c>
      <c r="M31" s="306"/>
      <c r="N31" s="140"/>
    </row>
    <row r="32" spans="1:14" x14ac:dyDescent="0.2">
      <c r="A32" s="261" t="s">
        <v>242</v>
      </c>
      <c r="B32" s="309"/>
      <c r="C32" s="309"/>
      <c r="D32" s="309">
        <v>2</v>
      </c>
      <c r="E32" s="78"/>
      <c r="F32" s="306"/>
      <c r="G32" s="306"/>
      <c r="H32" s="306"/>
      <c r="I32" s="306"/>
      <c r="J32" s="306">
        <v>1</v>
      </c>
      <c r="K32" s="306"/>
      <c r="L32" s="306"/>
      <c r="M32" s="306">
        <v>1</v>
      </c>
      <c r="N32" s="140">
        <v>1</v>
      </c>
    </row>
    <row r="33" spans="1:14" x14ac:dyDescent="0.2">
      <c r="A33" s="301" t="s">
        <v>243</v>
      </c>
      <c r="B33" s="217"/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9"/>
    </row>
    <row r="34" spans="1:14" x14ac:dyDescent="0.2">
      <c r="A34" s="301" t="s">
        <v>244</v>
      </c>
      <c r="B34" s="217"/>
      <c r="C34" s="217"/>
      <c r="D34" s="217"/>
      <c r="E34" s="217"/>
      <c r="F34" s="217"/>
      <c r="G34" s="217"/>
      <c r="H34" s="217"/>
      <c r="I34" s="217"/>
      <c r="J34" s="217"/>
      <c r="K34" s="217"/>
      <c r="L34" s="217"/>
      <c r="M34" s="217"/>
      <c r="N34" s="219"/>
    </row>
    <row r="35" spans="1:14" x14ac:dyDescent="0.2">
      <c r="A35" s="261" t="s">
        <v>245</v>
      </c>
      <c r="B35" s="217"/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219"/>
    </row>
    <row r="36" spans="1:14" x14ac:dyDescent="0.2">
      <c r="A36" s="301" t="s">
        <v>246</v>
      </c>
      <c r="B36" s="217"/>
      <c r="C36" s="217"/>
      <c r="D36" s="217"/>
      <c r="E36" s="217"/>
      <c r="F36" s="217"/>
      <c r="G36" s="217"/>
      <c r="H36" s="217"/>
      <c r="I36" s="217"/>
      <c r="J36" s="217"/>
      <c r="K36" s="217"/>
      <c r="L36" s="217"/>
      <c r="M36" s="217"/>
      <c r="N36" s="219"/>
    </row>
    <row r="37" spans="1:14" x14ac:dyDescent="0.2">
      <c r="A37" s="301" t="s">
        <v>247</v>
      </c>
      <c r="B37" s="217"/>
      <c r="C37" s="217"/>
      <c r="D37" s="217"/>
      <c r="E37" s="217"/>
      <c r="F37" s="217"/>
      <c r="G37" s="217"/>
      <c r="H37" s="217"/>
      <c r="I37" s="217"/>
      <c r="J37" s="217"/>
      <c r="K37" s="217"/>
      <c r="L37" s="217"/>
      <c r="M37" s="217"/>
      <c r="N37" s="219"/>
    </row>
    <row r="38" spans="1:14" x14ac:dyDescent="0.2">
      <c r="A38" s="261" t="s">
        <v>95</v>
      </c>
      <c r="B38" s="309">
        <v>2</v>
      </c>
      <c r="C38" s="309"/>
      <c r="D38" s="309"/>
      <c r="E38" s="78"/>
      <c r="F38" s="250"/>
      <c r="G38" s="250">
        <v>1</v>
      </c>
      <c r="H38" s="250">
        <v>1</v>
      </c>
      <c r="I38" s="250"/>
      <c r="J38" s="250"/>
      <c r="K38" s="306"/>
      <c r="L38" s="306"/>
      <c r="M38" s="250"/>
      <c r="N38" s="140"/>
    </row>
    <row r="39" spans="1:14" x14ac:dyDescent="0.2">
      <c r="A39" s="301" t="s">
        <v>254</v>
      </c>
      <c r="B39" s="217"/>
      <c r="C39" s="217"/>
      <c r="D39" s="217"/>
      <c r="E39" s="217"/>
      <c r="F39" s="217"/>
      <c r="G39" s="217"/>
      <c r="H39" s="217"/>
      <c r="I39" s="217"/>
      <c r="J39" s="217"/>
      <c r="K39" s="217"/>
      <c r="L39" s="217"/>
      <c r="M39" s="217"/>
      <c r="N39" s="219"/>
    </row>
    <row r="40" spans="1:14" x14ac:dyDescent="0.2">
      <c r="A40" s="301" t="s">
        <v>248</v>
      </c>
      <c r="B40" s="217"/>
      <c r="C40" s="217"/>
      <c r="D40" s="217"/>
      <c r="E40" s="217"/>
      <c r="F40" s="217"/>
      <c r="G40" s="217"/>
      <c r="H40" s="217"/>
      <c r="I40" s="217"/>
      <c r="J40" s="217"/>
      <c r="K40" s="217"/>
      <c r="L40" s="217"/>
      <c r="M40" s="217"/>
      <c r="N40" s="219"/>
    </row>
    <row r="41" spans="1:14" x14ac:dyDescent="0.2">
      <c r="A41" s="301" t="s">
        <v>249</v>
      </c>
      <c r="B41" s="217"/>
      <c r="C41" s="217"/>
      <c r="D41" s="217"/>
      <c r="E41" s="217"/>
      <c r="F41" s="217"/>
      <c r="G41" s="217"/>
      <c r="H41" s="217"/>
      <c r="I41" s="217"/>
      <c r="J41" s="217"/>
      <c r="K41" s="217"/>
      <c r="L41" s="217"/>
      <c r="M41" s="217"/>
      <c r="N41" s="219"/>
    </row>
    <row r="42" spans="1:14" x14ac:dyDescent="0.2">
      <c r="A42" s="301" t="s">
        <v>250</v>
      </c>
      <c r="B42" s="217"/>
      <c r="C42" s="217"/>
      <c r="D42" s="217"/>
      <c r="E42" s="217"/>
      <c r="F42" s="217"/>
      <c r="G42" s="217"/>
      <c r="H42" s="217"/>
      <c r="I42" s="217"/>
      <c r="J42" s="217"/>
      <c r="K42" s="217"/>
      <c r="L42" s="217"/>
      <c r="M42" s="217"/>
      <c r="N42" s="219"/>
    </row>
    <row r="43" spans="1:14" x14ac:dyDescent="0.2">
      <c r="A43" s="301" t="s">
        <v>251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9"/>
    </row>
    <row r="44" spans="1:14" x14ac:dyDescent="0.2">
      <c r="A44" s="301" t="s">
        <v>252</v>
      </c>
      <c r="B44" s="217"/>
      <c r="C44" s="217"/>
      <c r="D44" s="217"/>
      <c r="E44" s="217"/>
      <c r="F44" s="217"/>
      <c r="G44" s="217"/>
      <c r="H44" s="217"/>
      <c r="I44" s="217"/>
      <c r="J44" s="217"/>
      <c r="K44" s="217"/>
      <c r="L44" s="217"/>
      <c r="M44" s="217"/>
      <c r="N44" s="219"/>
    </row>
    <row r="45" spans="1:14" x14ac:dyDescent="0.2">
      <c r="A45" s="301" t="s">
        <v>253</v>
      </c>
      <c r="B45" s="217"/>
      <c r="C45" s="217"/>
      <c r="D45" s="217"/>
      <c r="E45" s="217"/>
      <c r="F45" s="217"/>
      <c r="G45" s="217"/>
      <c r="H45" s="217"/>
      <c r="I45" s="217"/>
      <c r="J45" s="217"/>
      <c r="K45" s="217"/>
      <c r="L45" s="217"/>
      <c r="M45" s="217"/>
      <c r="N45" s="219"/>
    </row>
    <row r="46" spans="1:14" x14ac:dyDescent="0.2">
      <c r="A46" s="186"/>
      <c r="B46" s="309"/>
      <c r="C46" s="309"/>
      <c r="D46" s="309"/>
      <c r="E46" s="78"/>
      <c r="F46" s="250"/>
      <c r="G46" s="250"/>
      <c r="H46" s="250"/>
      <c r="I46" s="250"/>
      <c r="J46" s="250"/>
      <c r="K46" s="306"/>
      <c r="L46" s="306"/>
      <c r="M46" s="250"/>
      <c r="N46" s="140"/>
    </row>
    <row r="47" spans="1:14" ht="13.5" thickBot="1" x14ac:dyDescent="0.25">
      <c r="A47" s="43"/>
      <c r="B47" s="20"/>
      <c r="C47" s="20"/>
      <c r="D47" s="20"/>
      <c r="E47" s="109"/>
      <c r="F47" s="20"/>
      <c r="G47" s="20"/>
      <c r="H47" s="20"/>
      <c r="I47" s="20"/>
      <c r="J47" s="20"/>
      <c r="K47" s="20"/>
      <c r="L47" s="20"/>
      <c r="M47" s="20"/>
      <c r="N47" s="181"/>
    </row>
    <row r="48" spans="1:14" ht="20.100000000000001" customHeight="1" thickBot="1" x14ac:dyDescent="0.25">
      <c r="A48" s="47" t="s">
        <v>152</v>
      </c>
      <c r="B48" s="14">
        <f t="shared" ref="B48:D48" si="3">SUM(B8:B47)</f>
        <v>2</v>
      </c>
      <c r="C48" s="14">
        <f t="shared" si="3"/>
        <v>1</v>
      </c>
      <c r="D48" s="14">
        <f t="shared" si="3"/>
        <v>6</v>
      </c>
      <c r="E48" s="14">
        <f>SUM(E8:E47)</f>
        <v>1</v>
      </c>
      <c r="F48" s="14">
        <f t="shared" ref="F48:N48" si="4">SUM(F8:F47)</f>
        <v>1</v>
      </c>
      <c r="G48" s="14">
        <f t="shared" si="4"/>
        <v>1</v>
      </c>
      <c r="H48" s="14">
        <f t="shared" si="4"/>
        <v>1</v>
      </c>
      <c r="I48" s="14">
        <f t="shared" si="4"/>
        <v>1</v>
      </c>
      <c r="J48" s="14">
        <f t="shared" si="4"/>
        <v>2</v>
      </c>
      <c r="K48" s="14">
        <f t="shared" si="4"/>
        <v>1</v>
      </c>
      <c r="L48" s="14">
        <f t="shared" si="4"/>
        <v>1</v>
      </c>
      <c r="M48" s="14">
        <f t="shared" si="4"/>
        <v>1</v>
      </c>
      <c r="N48" s="14">
        <f t="shared" si="4"/>
        <v>1</v>
      </c>
    </row>
    <row r="49" spans="1:14" ht="20.100000000000001" customHeight="1" thickBot="1" x14ac:dyDescent="0.25">
      <c r="A49" s="47" t="s">
        <v>153</v>
      </c>
      <c r="B49" s="14">
        <f t="shared" ref="B49" si="5">B6*B48</f>
        <v>0.5152000000000001</v>
      </c>
      <c r="C49" s="14">
        <f t="shared" ref="C49" si="6">C6*C48</f>
        <v>0.32200000000000001</v>
      </c>
      <c r="D49" s="14">
        <f t="shared" ref="D49" si="7">D6*D48</f>
        <v>2.2080000000000002</v>
      </c>
      <c r="E49" s="14">
        <f t="shared" ref="E49:J49" si="8">E6*E48</f>
        <v>1.6080000000000001</v>
      </c>
      <c r="F49" s="14">
        <f t="shared" si="8"/>
        <v>1.1339999999999999</v>
      </c>
      <c r="G49" s="14">
        <f t="shared" si="8"/>
        <v>1.2</v>
      </c>
      <c r="H49" s="14">
        <f t="shared" si="8"/>
        <v>1.6919999999999999</v>
      </c>
      <c r="I49" s="14">
        <f t="shared" si="8"/>
        <v>1.3499999999999999</v>
      </c>
      <c r="J49" s="14">
        <f t="shared" si="8"/>
        <v>2.04</v>
      </c>
      <c r="K49" s="14">
        <f t="shared" ref="K49:N49" si="9">K6*K48</f>
        <v>3.3</v>
      </c>
      <c r="L49" s="14">
        <f t="shared" si="9"/>
        <v>3.39</v>
      </c>
      <c r="M49" s="14">
        <f t="shared" si="9"/>
        <v>1.08</v>
      </c>
      <c r="N49" s="14">
        <f t="shared" si="9"/>
        <v>1.92</v>
      </c>
    </row>
    <row r="50" spans="1:14" s="49" customFormat="1" ht="12" customHeight="1" x14ac:dyDescent="0.2"/>
    <row r="51" spans="1:14" s="49" customFormat="1" ht="12" customHeight="1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  <row r="53" spans="1:14" ht="13.5" thickBot="1" x14ac:dyDescent="0.25"/>
    <row r="54" spans="1:14" s="49" customFormat="1" ht="13.5" customHeight="1" thickBot="1" x14ac:dyDescent="0.25">
      <c r="A54" s="49" t="s">
        <v>306</v>
      </c>
      <c r="B54" s="538">
        <f>SUM(B49:N49)</f>
        <v>21.7592</v>
      </c>
      <c r="C54" s="539"/>
      <c r="D54" s="13" t="s">
        <v>39</v>
      </c>
    </row>
  </sheetData>
  <mergeCells count="15">
    <mergeCell ref="B54:C54"/>
    <mergeCell ref="M6:M7"/>
    <mergeCell ref="N6:N7"/>
    <mergeCell ref="A1:N1"/>
    <mergeCell ref="E6:E7"/>
    <mergeCell ref="F6:F7"/>
    <mergeCell ref="G6:G7"/>
    <mergeCell ref="H6:H7"/>
    <mergeCell ref="I6:I7"/>
    <mergeCell ref="J6:J7"/>
    <mergeCell ref="K6:K7"/>
    <mergeCell ref="L6:L7"/>
    <mergeCell ref="B6:B7"/>
    <mergeCell ref="C6:C7"/>
    <mergeCell ref="D6:D7"/>
  </mergeCells>
  <phoneticPr fontId="13" type="noConversion"/>
  <printOptions horizontalCentered="1"/>
  <pageMargins left="0.59055118110236227" right="0.59055118110236227" top="0.59055118110236227" bottom="0.78740157480314965" header="0.51181102362204722" footer="0.39370078740157483"/>
  <pageSetup paperSize="9" scale="90" orientation="landscape" horizontalDpi="300" verticalDpi="300" r:id="rId1"/>
  <headerFooter alignWithMargins="0">
    <oddFooter>&amp;L&amp;"Tahoma,Normal"&amp;9&amp;F/&amp;A&amp;R&amp;"Tahoma,Normal"&amp;9Pag.: 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"/>
  <sheetViews>
    <sheetView showGridLines="0" showZeros="0" zoomScale="90" zoomScaleNormal="90" workbookViewId="0">
      <pane xSplit="8" ySplit="4" topLeftCell="I38" activePane="bottomRight" state="frozen"/>
      <selection activeCell="D345" sqref="D345"/>
      <selection pane="topRight" activeCell="D345" sqref="D345"/>
      <selection pane="bottomLeft" activeCell="D345" sqref="D345"/>
      <selection pane="bottomRight" activeCell="D345" sqref="D345"/>
    </sheetView>
  </sheetViews>
  <sheetFormatPr defaultRowHeight="12.75" x14ac:dyDescent="0.2"/>
  <cols>
    <col min="1" max="1" width="20.42578125" style="1" customWidth="1"/>
    <col min="2" max="3" width="6.7109375" style="1" customWidth="1"/>
    <col min="4" max="4" width="8" style="1" customWidth="1"/>
    <col min="5" max="5" width="6.7109375" style="1" customWidth="1"/>
    <col min="6" max="6" width="7.28515625" style="1" customWidth="1"/>
    <col min="7" max="7" width="7.7109375" style="1" customWidth="1"/>
    <col min="8" max="8" width="6.7109375" style="1" customWidth="1"/>
    <col min="9" max="10" width="8.85546875" style="1" customWidth="1"/>
    <col min="11" max="11" width="8" style="1" customWidth="1"/>
    <col min="12" max="12" width="7.42578125" style="1" customWidth="1"/>
    <col min="13" max="15" width="7.85546875" style="1" customWidth="1"/>
    <col min="16" max="17" width="9.5703125" style="1" customWidth="1"/>
    <col min="18" max="18" width="9.7109375" style="1" customWidth="1"/>
    <col min="19" max="19" width="8.85546875" style="1" customWidth="1"/>
    <col min="20" max="16384" width="9.140625" style="1"/>
  </cols>
  <sheetData>
    <row r="1" spans="1:21" ht="24.95" customHeight="1" thickBot="1" x14ac:dyDescent="0.25">
      <c r="A1" s="477" t="s">
        <v>50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  <c r="P1" s="475"/>
      <c r="Q1" s="475"/>
      <c r="R1" s="475"/>
      <c r="S1" s="486"/>
    </row>
    <row r="2" spans="1:21" s="8" customFormat="1" ht="17.100000000000001" customHeight="1" thickBot="1" x14ac:dyDescent="0.25">
      <c r="A2" s="70" t="s">
        <v>274</v>
      </c>
      <c r="B2" s="61"/>
      <c r="C2" s="71"/>
      <c r="D2" s="71"/>
      <c r="E2" s="71"/>
      <c r="F2" s="72"/>
      <c r="G2" s="72"/>
      <c r="H2" s="71"/>
      <c r="I2" s="71" t="s">
        <v>9</v>
      </c>
      <c r="J2" s="75" t="s">
        <v>173</v>
      </c>
      <c r="M2" s="71"/>
      <c r="N2" s="67"/>
      <c r="O2" s="67"/>
      <c r="Q2" s="72"/>
      <c r="R2" s="72" t="s">
        <v>10</v>
      </c>
      <c r="S2" s="101" t="s">
        <v>218</v>
      </c>
    </row>
    <row r="3" spans="1:21" s="8" customFormat="1" ht="17.100000000000001" customHeight="1" thickTop="1" thickBot="1" x14ac:dyDescent="0.25">
      <c r="A3" s="487" t="s">
        <v>17</v>
      </c>
      <c r="B3" s="549" t="s">
        <v>18</v>
      </c>
      <c r="C3" s="549" t="s">
        <v>46</v>
      </c>
      <c r="D3" s="549" t="s">
        <v>47</v>
      </c>
      <c r="E3" s="549" t="s">
        <v>19</v>
      </c>
      <c r="F3" s="549" t="s">
        <v>34</v>
      </c>
      <c r="G3" s="549" t="s">
        <v>35</v>
      </c>
      <c r="H3" s="550" t="s">
        <v>20</v>
      </c>
      <c r="I3" s="551" t="s">
        <v>63</v>
      </c>
      <c r="J3" s="553"/>
      <c r="K3" s="551" t="s">
        <v>49</v>
      </c>
      <c r="L3" s="552"/>
      <c r="M3" s="552"/>
      <c r="N3" s="552"/>
      <c r="O3" s="552"/>
      <c r="P3" s="553"/>
      <c r="Q3" s="551" t="s">
        <v>51</v>
      </c>
      <c r="R3" s="552"/>
      <c r="S3" s="554"/>
    </row>
    <row r="4" spans="1:21" ht="45.75" thickTop="1" x14ac:dyDescent="0.2">
      <c r="A4" s="478"/>
      <c r="B4" s="480"/>
      <c r="C4" s="480"/>
      <c r="D4" s="480"/>
      <c r="E4" s="480"/>
      <c r="F4" s="480"/>
      <c r="G4" s="480"/>
      <c r="H4" s="526"/>
      <c r="I4" s="84" t="s">
        <v>1275</v>
      </c>
      <c r="J4" s="37" t="s">
        <v>91</v>
      </c>
      <c r="K4" s="84" t="s">
        <v>53</v>
      </c>
      <c r="L4" s="36" t="s">
        <v>92</v>
      </c>
      <c r="M4" s="35" t="s">
        <v>62</v>
      </c>
      <c r="N4" s="406" t="s">
        <v>1247</v>
      </c>
      <c r="O4" s="299" t="s">
        <v>305</v>
      </c>
      <c r="P4" s="37" t="s">
        <v>135</v>
      </c>
      <c r="Q4" s="105" t="s">
        <v>1243</v>
      </c>
      <c r="R4" s="106" t="s">
        <v>1244</v>
      </c>
      <c r="S4" s="106" t="s">
        <v>201</v>
      </c>
    </row>
    <row r="5" spans="1:21" ht="12.95" customHeight="1" x14ac:dyDescent="0.2">
      <c r="A5" s="555" t="s">
        <v>219</v>
      </c>
      <c r="B5" s="78">
        <v>5.5</v>
      </c>
      <c r="C5" s="264">
        <v>3.3</v>
      </c>
      <c r="D5" s="264">
        <v>2.7</v>
      </c>
      <c r="E5" s="264"/>
      <c r="F5" s="556">
        <v>25.18</v>
      </c>
      <c r="G5" s="556">
        <f t="shared" ref="G5:G47" si="0">F5</f>
        <v>25.18</v>
      </c>
      <c r="H5" s="18">
        <v>5.5</v>
      </c>
      <c r="I5" s="557">
        <f t="shared" ref="I5:I47" si="1">G5</f>
        <v>25.18</v>
      </c>
      <c r="J5" s="18"/>
      <c r="K5" s="232">
        <f>B5*C5-E5</f>
        <v>18.149999999999999</v>
      </c>
      <c r="L5" s="39"/>
      <c r="M5" s="264">
        <f>K5</f>
        <v>18.149999999999999</v>
      </c>
      <c r="N5" s="31">
        <f t="shared" ref="N5:N10" si="2">H5</f>
        <v>5.5</v>
      </c>
      <c r="O5" s="31"/>
      <c r="P5" s="18"/>
      <c r="Q5" s="541">
        <f>I5</f>
        <v>25.18</v>
      </c>
      <c r="R5" s="264"/>
      <c r="S5" s="264">
        <f t="shared" ref="S5:S11" si="3">B5*D5-E5-P5</f>
        <v>14.850000000000001</v>
      </c>
    </row>
    <row r="6" spans="1:21" ht="12.95" customHeight="1" x14ac:dyDescent="0.2">
      <c r="A6" s="544"/>
      <c r="B6" s="78">
        <v>15.02</v>
      </c>
      <c r="C6" s="264">
        <v>3.3</v>
      </c>
      <c r="D6" s="264">
        <v>2.7</v>
      </c>
      <c r="E6" s="264">
        <v>0.31</v>
      </c>
      <c r="F6" s="546"/>
      <c r="G6" s="546"/>
      <c r="H6" s="18">
        <v>13.92</v>
      </c>
      <c r="I6" s="542"/>
      <c r="J6" s="18"/>
      <c r="K6" s="232"/>
      <c r="L6" s="39"/>
      <c r="M6" s="264"/>
      <c r="N6" s="31">
        <f t="shared" si="2"/>
        <v>13.92</v>
      </c>
      <c r="O6" s="31"/>
      <c r="P6" s="18"/>
      <c r="Q6" s="542"/>
      <c r="R6" s="264"/>
      <c r="S6" s="264">
        <f t="shared" si="3"/>
        <v>40.244</v>
      </c>
    </row>
    <row r="7" spans="1:21" ht="12.95" customHeight="1" x14ac:dyDescent="0.2">
      <c r="A7" s="261" t="s">
        <v>220</v>
      </c>
      <c r="B7" s="78">
        <v>24.1</v>
      </c>
      <c r="C7" s="264">
        <v>3.3</v>
      </c>
      <c r="D7" s="264">
        <v>2.7</v>
      </c>
      <c r="E7" s="264">
        <v>0.31</v>
      </c>
      <c r="F7" s="264">
        <v>36.020000000000003</v>
      </c>
      <c r="G7" s="264">
        <f t="shared" ref="G7:G36" si="4">F7</f>
        <v>36.020000000000003</v>
      </c>
      <c r="H7" s="18">
        <v>23</v>
      </c>
      <c r="I7" s="232">
        <f t="shared" si="1"/>
        <v>36.020000000000003</v>
      </c>
      <c r="J7" s="18"/>
      <c r="K7" s="232"/>
      <c r="L7" s="39"/>
      <c r="M7" s="264"/>
      <c r="N7" s="31">
        <f t="shared" si="2"/>
        <v>23</v>
      </c>
      <c r="O7" s="31"/>
      <c r="P7" s="18"/>
      <c r="Q7" s="232">
        <f t="shared" ref="Q7:Q12" si="5">I7</f>
        <v>36.020000000000003</v>
      </c>
      <c r="R7" s="264"/>
      <c r="S7" s="264">
        <f t="shared" si="3"/>
        <v>64.760000000000005</v>
      </c>
    </row>
    <row r="8" spans="1:21" ht="12.95" customHeight="1" x14ac:dyDescent="0.2">
      <c r="A8" s="261" t="s">
        <v>221</v>
      </c>
      <c r="B8" s="78">
        <v>24.1</v>
      </c>
      <c r="C8" s="264">
        <v>3.3</v>
      </c>
      <c r="D8" s="264">
        <v>2.7</v>
      </c>
      <c r="E8" s="264">
        <v>0.31</v>
      </c>
      <c r="F8" s="264">
        <v>36.020000000000003</v>
      </c>
      <c r="G8" s="264">
        <f t="shared" ref="G8" si="6">F8</f>
        <v>36.020000000000003</v>
      </c>
      <c r="H8" s="18">
        <v>23</v>
      </c>
      <c r="I8" s="232">
        <f t="shared" ref="I8" si="7">G8</f>
        <v>36.020000000000003</v>
      </c>
      <c r="J8" s="18"/>
      <c r="K8" s="232"/>
      <c r="L8" s="39"/>
      <c r="M8" s="264"/>
      <c r="N8" s="31">
        <f t="shared" si="2"/>
        <v>23</v>
      </c>
      <c r="O8" s="31"/>
      <c r="P8" s="18"/>
      <c r="Q8" s="232">
        <f t="shared" si="5"/>
        <v>36.020000000000003</v>
      </c>
      <c r="R8" s="264"/>
      <c r="S8" s="264">
        <f t="shared" si="3"/>
        <v>64.760000000000005</v>
      </c>
      <c r="U8" s="221"/>
    </row>
    <row r="9" spans="1:21" ht="12.95" customHeight="1" x14ac:dyDescent="0.2">
      <c r="A9" s="261" t="s">
        <v>222</v>
      </c>
      <c r="B9" s="78">
        <v>21.22</v>
      </c>
      <c r="C9" s="264">
        <v>3.3</v>
      </c>
      <c r="D9" s="264">
        <v>2.7</v>
      </c>
      <c r="E9" s="264">
        <v>0.31</v>
      </c>
      <c r="F9" s="264">
        <v>28.14</v>
      </c>
      <c r="G9" s="264">
        <f t="shared" si="4"/>
        <v>28.14</v>
      </c>
      <c r="H9" s="18">
        <v>20.12</v>
      </c>
      <c r="I9" s="232">
        <f t="shared" si="1"/>
        <v>28.14</v>
      </c>
      <c r="J9" s="18"/>
      <c r="K9" s="232"/>
      <c r="L9" s="39"/>
      <c r="M9" s="264"/>
      <c r="N9" s="31">
        <f t="shared" si="2"/>
        <v>20.12</v>
      </c>
      <c r="O9" s="31"/>
      <c r="P9" s="18"/>
      <c r="Q9" s="232">
        <f t="shared" si="5"/>
        <v>28.14</v>
      </c>
      <c r="R9" s="264"/>
      <c r="S9" s="264">
        <f t="shared" si="3"/>
        <v>56.984000000000002</v>
      </c>
    </row>
    <row r="10" spans="1:21" ht="12.95" customHeight="1" x14ac:dyDescent="0.2">
      <c r="A10" s="261" t="s">
        <v>223</v>
      </c>
      <c r="B10" s="78">
        <v>21.24</v>
      </c>
      <c r="C10" s="264">
        <v>3.3</v>
      </c>
      <c r="D10" s="264">
        <v>2.7</v>
      </c>
      <c r="E10" s="264">
        <v>0.31</v>
      </c>
      <c r="F10" s="264">
        <v>28.19</v>
      </c>
      <c r="G10" s="264">
        <f t="shared" si="4"/>
        <v>28.19</v>
      </c>
      <c r="H10" s="18">
        <v>20.14</v>
      </c>
      <c r="I10" s="232">
        <f t="shared" si="1"/>
        <v>28.19</v>
      </c>
      <c r="J10" s="18"/>
      <c r="K10" s="232"/>
      <c r="L10" s="39">
        <f>K10</f>
        <v>0</v>
      </c>
      <c r="M10" s="264"/>
      <c r="N10" s="31">
        <f t="shared" si="2"/>
        <v>20.14</v>
      </c>
      <c r="O10" s="31"/>
      <c r="P10" s="18"/>
      <c r="Q10" s="232">
        <f t="shared" si="5"/>
        <v>28.19</v>
      </c>
      <c r="R10" s="264"/>
      <c r="S10" s="264">
        <f t="shared" si="3"/>
        <v>57.037999999999997</v>
      </c>
    </row>
    <row r="11" spans="1:21" ht="12.95" customHeight="1" x14ac:dyDescent="0.2">
      <c r="A11" s="261" t="s">
        <v>224</v>
      </c>
      <c r="B11" s="78">
        <v>20.079999999999998</v>
      </c>
      <c r="C11" s="264">
        <v>3.3</v>
      </c>
      <c r="D11" s="264">
        <v>2.7</v>
      </c>
      <c r="E11" s="264">
        <v>0.31</v>
      </c>
      <c r="F11" s="264">
        <v>24.14</v>
      </c>
      <c r="G11" s="264">
        <f t="shared" si="4"/>
        <v>24.14</v>
      </c>
      <c r="H11" s="18">
        <v>18.98</v>
      </c>
      <c r="I11" s="232">
        <f t="shared" si="1"/>
        <v>24.14</v>
      </c>
      <c r="J11" s="18"/>
      <c r="K11" s="232"/>
      <c r="L11" s="39"/>
      <c r="M11" s="264"/>
      <c r="N11" s="31">
        <f>H11</f>
        <v>18.98</v>
      </c>
      <c r="O11" s="31"/>
      <c r="P11" s="18"/>
      <c r="Q11" s="232">
        <f t="shared" si="5"/>
        <v>24.14</v>
      </c>
      <c r="R11" s="264"/>
      <c r="S11" s="264">
        <f t="shared" si="3"/>
        <v>53.905999999999999</v>
      </c>
    </row>
    <row r="12" spans="1:21" ht="12.95" customHeight="1" x14ac:dyDescent="0.2">
      <c r="A12" s="543" t="s">
        <v>225</v>
      </c>
      <c r="B12" s="78">
        <v>6.39</v>
      </c>
      <c r="C12" s="264">
        <v>3.3</v>
      </c>
      <c r="D12" s="264">
        <v>2.7</v>
      </c>
      <c r="E12" s="264"/>
      <c r="F12" s="545">
        <v>9.7100000000000009</v>
      </c>
      <c r="G12" s="545">
        <f t="shared" si="4"/>
        <v>9.7100000000000009</v>
      </c>
      <c r="H12" s="18">
        <v>6.39</v>
      </c>
      <c r="I12" s="541">
        <f t="shared" si="1"/>
        <v>9.7100000000000009</v>
      </c>
      <c r="J12" s="18"/>
      <c r="K12" s="232">
        <f>B12*C12-E12</f>
        <v>21.086999999999996</v>
      </c>
      <c r="L12" s="39"/>
      <c r="M12" s="264">
        <f>K12</f>
        <v>21.086999999999996</v>
      </c>
      <c r="N12" s="31"/>
      <c r="O12" s="31"/>
      <c r="P12" s="18"/>
      <c r="Q12" s="541">
        <f t="shared" si="5"/>
        <v>9.7100000000000009</v>
      </c>
      <c r="R12" s="264">
        <f t="shared" ref="R12:R22" si="8">B12*D12-E12-P12</f>
        <v>17.253</v>
      </c>
      <c r="S12" s="264"/>
    </row>
    <row r="13" spans="1:21" ht="12.95" customHeight="1" x14ac:dyDescent="0.2">
      <c r="A13" s="544"/>
      <c r="B13" s="78">
        <v>15.83</v>
      </c>
      <c r="C13" s="264">
        <v>3.3</v>
      </c>
      <c r="D13" s="264">
        <v>2.7</v>
      </c>
      <c r="E13" s="264"/>
      <c r="F13" s="546"/>
      <c r="G13" s="546"/>
      <c r="H13" s="18">
        <v>13.43</v>
      </c>
      <c r="I13" s="542"/>
      <c r="J13" s="18"/>
      <c r="K13" s="232"/>
      <c r="L13" s="39"/>
      <c r="M13" s="264"/>
      <c r="N13" s="31"/>
      <c r="O13" s="31"/>
      <c r="P13" s="18"/>
      <c r="Q13" s="542"/>
      <c r="R13" s="264">
        <f t="shared" si="8"/>
        <v>42.741</v>
      </c>
      <c r="S13" s="264"/>
    </row>
    <row r="14" spans="1:21" ht="12.95" customHeight="1" x14ac:dyDescent="0.2">
      <c r="A14" s="543" t="s">
        <v>273</v>
      </c>
      <c r="B14" s="78">
        <v>9.91</v>
      </c>
      <c r="C14" s="264">
        <v>3.3</v>
      </c>
      <c r="D14" s="264">
        <v>2.7</v>
      </c>
      <c r="E14" s="264">
        <v>1</v>
      </c>
      <c r="F14" s="545">
        <v>44.32</v>
      </c>
      <c r="G14" s="545">
        <f t="shared" ref="G14" si="9">F14</f>
        <v>44.32</v>
      </c>
      <c r="H14" s="18">
        <v>9.91</v>
      </c>
      <c r="I14" s="541">
        <f t="shared" si="1"/>
        <v>44.32</v>
      </c>
      <c r="J14" s="18"/>
      <c r="K14" s="232">
        <f>B14*C14-E14</f>
        <v>31.702999999999996</v>
      </c>
      <c r="L14" s="39">
        <f>1.7*0.68+0.48</f>
        <v>1.6360000000000001</v>
      </c>
      <c r="M14" s="264">
        <f>K14-L14</f>
        <v>30.066999999999997</v>
      </c>
      <c r="N14" s="31">
        <f>H14-5.15-0.6</f>
        <v>4.16</v>
      </c>
      <c r="O14" s="31">
        <f>0.8*0.6</f>
        <v>0.48</v>
      </c>
      <c r="P14" s="18">
        <f>5.15*0.68</f>
        <v>3.5020000000000007</v>
      </c>
      <c r="Q14" s="541">
        <f>I14</f>
        <v>44.32</v>
      </c>
      <c r="R14" s="264">
        <f>B14*D14-E14-O14-P14</f>
        <v>21.774999999999999</v>
      </c>
      <c r="S14" s="264"/>
    </row>
    <row r="15" spans="1:21" ht="12.95" customHeight="1" x14ac:dyDescent="0.2">
      <c r="A15" s="544"/>
      <c r="B15" s="78">
        <v>20.91</v>
      </c>
      <c r="C15" s="264">
        <v>3.3</v>
      </c>
      <c r="D15" s="264">
        <v>2.7</v>
      </c>
      <c r="E15" s="264">
        <v>0.31</v>
      </c>
      <c r="F15" s="546"/>
      <c r="G15" s="546"/>
      <c r="H15" s="18">
        <v>19.809999999999999</v>
      </c>
      <c r="I15" s="542"/>
      <c r="J15" s="18"/>
      <c r="K15" s="232"/>
      <c r="L15" s="39"/>
      <c r="M15" s="264"/>
      <c r="N15" s="31">
        <f t="shared" ref="N15" si="10">H15</f>
        <v>19.809999999999999</v>
      </c>
      <c r="O15" s="31"/>
      <c r="P15" s="18"/>
      <c r="Q15" s="542"/>
      <c r="R15" s="264">
        <f t="shared" si="8"/>
        <v>56.146999999999998</v>
      </c>
      <c r="S15" s="264"/>
    </row>
    <row r="16" spans="1:21" x14ac:dyDescent="0.2">
      <c r="A16" s="543" t="s">
        <v>227</v>
      </c>
      <c r="B16" s="78">
        <v>2.4900000000000002</v>
      </c>
      <c r="C16" s="264">
        <v>3.3</v>
      </c>
      <c r="D16" s="264">
        <v>2.7</v>
      </c>
      <c r="E16" s="264"/>
      <c r="F16" s="545">
        <v>13.69</v>
      </c>
      <c r="G16" s="545">
        <f t="shared" ref="G16" si="11">F16</f>
        <v>13.69</v>
      </c>
      <c r="H16" s="18">
        <v>2.4900000000000002</v>
      </c>
      <c r="I16" s="541">
        <f t="shared" si="1"/>
        <v>13.69</v>
      </c>
      <c r="J16" s="18"/>
      <c r="K16" s="232">
        <f>B16*C16-E16</f>
        <v>8.2170000000000005</v>
      </c>
      <c r="L16" s="39"/>
      <c r="M16" s="264">
        <f>K16-L16</f>
        <v>8.2170000000000005</v>
      </c>
      <c r="N16" s="31"/>
      <c r="O16" s="31"/>
      <c r="P16" s="18"/>
      <c r="Q16" s="541">
        <f>I16</f>
        <v>13.69</v>
      </c>
      <c r="R16" s="264">
        <f t="shared" si="8"/>
        <v>6.7230000000000008</v>
      </c>
      <c r="S16" s="264"/>
    </row>
    <row r="17" spans="1:19" x14ac:dyDescent="0.2">
      <c r="A17" s="544"/>
      <c r="B17" s="78">
        <v>13.49</v>
      </c>
      <c r="C17" s="264">
        <v>3.3</v>
      </c>
      <c r="D17" s="264">
        <v>2.7</v>
      </c>
      <c r="E17" s="264"/>
      <c r="F17" s="546"/>
      <c r="G17" s="546"/>
      <c r="H17" s="18">
        <v>12.69</v>
      </c>
      <c r="I17" s="542"/>
      <c r="J17" s="18"/>
      <c r="K17" s="232"/>
      <c r="L17" s="39"/>
      <c r="M17" s="264"/>
      <c r="N17" s="31"/>
      <c r="O17" s="31"/>
      <c r="P17" s="18"/>
      <c r="Q17" s="542"/>
      <c r="R17" s="264">
        <f t="shared" si="8"/>
        <v>36.423000000000002</v>
      </c>
      <c r="S17" s="264"/>
    </row>
    <row r="18" spans="1:19" x14ac:dyDescent="0.2">
      <c r="A18" s="543" t="s">
        <v>228</v>
      </c>
      <c r="B18" s="78">
        <v>3.65</v>
      </c>
      <c r="C18" s="264">
        <v>3.3</v>
      </c>
      <c r="D18" s="264">
        <v>2.7</v>
      </c>
      <c r="E18" s="264"/>
      <c r="F18" s="545">
        <v>17.66</v>
      </c>
      <c r="G18" s="545">
        <f t="shared" ref="G18" si="12">F18</f>
        <v>17.66</v>
      </c>
      <c r="H18" s="18">
        <v>3.65</v>
      </c>
      <c r="I18" s="541">
        <f t="shared" si="1"/>
        <v>17.66</v>
      </c>
      <c r="J18" s="18"/>
      <c r="K18" s="232">
        <f>B18*C18-E18</f>
        <v>12.045</v>
      </c>
      <c r="L18" s="39"/>
      <c r="M18" s="264">
        <f>K18-L18</f>
        <v>12.045</v>
      </c>
      <c r="N18" s="31">
        <f t="shared" ref="N18:N19" si="13">H18</f>
        <v>3.65</v>
      </c>
      <c r="O18" s="31"/>
      <c r="P18" s="18"/>
      <c r="Q18" s="541">
        <f>I18</f>
        <v>17.66</v>
      </c>
      <c r="R18" s="264">
        <f t="shared" si="8"/>
        <v>9.8550000000000004</v>
      </c>
      <c r="S18" s="264"/>
    </row>
    <row r="19" spans="1:19" x14ac:dyDescent="0.2">
      <c r="A19" s="544"/>
      <c r="B19" s="78">
        <v>14.65</v>
      </c>
      <c r="C19" s="264">
        <v>3.3</v>
      </c>
      <c r="D19" s="264">
        <v>2.7</v>
      </c>
      <c r="E19" s="264">
        <v>0.31</v>
      </c>
      <c r="F19" s="546"/>
      <c r="G19" s="546"/>
      <c r="H19" s="18">
        <v>12.75</v>
      </c>
      <c r="I19" s="542"/>
      <c r="J19" s="18"/>
      <c r="K19" s="232"/>
      <c r="L19" s="39"/>
      <c r="M19" s="264"/>
      <c r="N19" s="31">
        <f t="shared" si="13"/>
        <v>12.75</v>
      </c>
      <c r="O19" s="31"/>
      <c r="P19" s="18"/>
      <c r="Q19" s="542"/>
      <c r="R19" s="264">
        <f t="shared" si="8"/>
        <v>39.245000000000005</v>
      </c>
      <c r="S19" s="264"/>
    </row>
    <row r="20" spans="1:19" x14ac:dyDescent="0.2">
      <c r="A20" s="261" t="s">
        <v>229</v>
      </c>
      <c r="B20" s="78">
        <v>5.76</v>
      </c>
      <c r="C20" s="264">
        <v>3.3</v>
      </c>
      <c r="D20" s="264">
        <v>2.7</v>
      </c>
      <c r="E20" s="264"/>
      <c r="F20" s="264">
        <v>2.0499999999999998</v>
      </c>
      <c r="G20" s="264">
        <f t="shared" si="4"/>
        <v>2.0499999999999998</v>
      </c>
      <c r="H20" s="18">
        <v>4.96</v>
      </c>
      <c r="I20" s="232">
        <f t="shared" si="1"/>
        <v>2.0499999999999998</v>
      </c>
      <c r="J20" s="18"/>
      <c r="K20" s="232"/>
      <c r="L20" s="39"/>
      <c r="M20" s="264"/>
      <c r="N20" s="31"/>
      <c r="O20" s="31"/>
      <c r="P20" s="18">
        <f>1.33*0.68</f>
        <v>0.90440000000000009</v>
      </c>
      <c r="Q20" s="232">
        <f>I20</f>
        <v>2.0499999999999998</v>
      </c>
      <c r="R20" s="264">
        <f t="shared" si="8"/>
        <v>14.647599999999999</v>
      </c>
      <c r="S20" s="264"/>
    </row>
    <row r="21" spans="1:19" x14ac:dyDescent="0.2">
      <c r="A21" s="543" t="s">
        <v>230</v>
      </c>
      <c r="B21" s="78">
        <v>6.78</v>
      </c>
      <c r="C21" s="264">
        <v>3.3</v>
      </c>
      <c r="D21" s="264">
        <v>2.7</v>
      </c>
      <c r="E21" s="306">
        <v>5.14</v>
      </c>
      <c r="F21" s="545">
        <v>11.49</v>
      </c>
      <c r="G21" s="545">
        <f t="shared" si="4"/>
        <v>11.49</v>
      </c>
      <c r="H21" s="18">
        <v>3.35</v>
      </c>
      <c r="I21" s="541">
        <f t="shared" si="1"/>
        <v>11.49</v>
      </c>
      <c r="J21" s="18"/>
      <c r="K21" s="232">
        <f>B21*C21-E21</f>
        <v>17.233999999999998</v>
      </c>
      <c r="L21" s="39"/>
      <c r="M21" s="264">
        <f>K21-L21</f>
        <v>17.233999999999998</v>
      </c>
      <c r="N21" s="31"/>
      <c r="O21" s="31"/>
      <c r="P21" s="18"/>
      <c r="Q21" s="541">
        <f t="shared" ref="Q21:Q36" si="14">I21</f>
        <v>11.49</v>
      </c>
      <c r="R21" s="264">
        <f t="shared" si="8"/>
        <v>13.166</v>
      </c>
      <c r="S21" s="264"/>
    </row>
    <row r="22" spans="1:19" x14ac:dyDescent="0.2">
      <c r="A22" s="544"/>
      <c r="B22" s="78">
        <v>6.78</v>
      </c>
      <c r="C22" s="264">
        <v>3.3</v>
      </c>
      <c r="D22" s="264">
        <v>2.7</v>
      </c>
      <c r="E22" s="264"/>
      <c r="F22" s="546"/>
      <c r="G22" s="546"/>
      <c r="H22" s="18">
        <v>5.98</v>
      </c>
      <c r="I22" s="542"/>
      <c r="J22" s="18"/>
      <c r="K22" s="232"/>
      <c r="L22" s="39"/>
      <c r="M22" s="264"/>
      <c r="N22" s="31"/>
      <c r="O22" s="31"/>
      <c r="P22" s="18"/>
      <c r="Q22" s="542"/>
      <c r="R22" s="264">
        <f t="shared" si="8"/>
        <v>18.306000000000001</v>
      </c>
      <c r="S22" s="264"/>
    </row>
    <row r="23" spans="1:19" x14ac:dyDescent="0.2">
      <c r="A23" s="543" t="s">
        <v>231</v>
      </c>
      <c r="B23" s="78">
        <v>4.96</v>
      </c>
      <c r="C23" s="264">
        <v>3.3</v>
      </c>
      <c r="D23" s="264">
        <v>2.7</v>
      </c>
      <c r="E23" s="264">
        <v>0.52</v>
      </c>
      <c r="F23" s="545">
        <v>88.02</v>
      </c>
      <c r="G23" s="545">
        <f t="shared" ref="G23" si="15">F23</f>
        <v>88.02</v>
      </c>
      <c r="H23" s="18">
        <v>3.76</v>
      </c>
      <c r="I23" s="232"/>
      <c r="J23" s="547">
        <f>G23</f>
        <v>88.02</v>
      </c>
      <c r="K23" s="232">
        <f>B23*C23-E23</f>
        <v>15.847999999999999</v>
      </c>
      <c r="L23" s="39"/>
      <c r="M23" s="264">
        <f>K23-L23</f>
        <v>15.847999999999999</v>
      </c>
      <c r="N23" s="31">
        <f t="shared" ref="N23:N24" si="16">H23</f>
        <v>3.76</v>
      </c>
      <c r="O23" s="31"/>
      <c r="P23" s="18"/>
      <c r="Q23" s="541">
        <f t="shared" si="14"/>
        <v>0</v>
      </c>
      <c r="R23" s="264"/>
      <c r="S23" s="264">
        <f t="shared" ref="S23:S29" si="17">B23*D23-E23-P23</f>
        <v>12.872000000000002</v>
      </c>
    </row>
    <row r="24" spans="1:19" x14ac:dyDescent="0.2">
      <c r="A24" s="544"/>
      <c r="B24" s="78">
        <v>67.260000000000005</v>
      </c>
      <c r="C24" s="264">
        <v>3.3</v>
      </c>
      <c r="D24" s="264">
        <v>2.7</v>
      </c>
      <c r="E24" s="264">
        <v>6.93</v>
      </c>
      <c r="F24" s="546"/>
      <c r="G24" s="546"/>
      <c r="H24" s="18">
        <v>51.39</v>
      </c>
      <c r="I24" s="232"/>
      <c r="J24" s="548"/>
      <c r="K24" s="232"/>
      <c r="L24" s="39"/>
      <c r="M24" s="264"/>
      <c r="N24" s="31">
        <f t="shared" si="16"/>
        <v>51.39</v>
      </c>
      <c r="O24" s="31"/>
      <c r="P24" s="18"/>
      <c r="Q24" s="542"/>
      <c r="R24" s="264"/>
      <c r="S24" s="264">
        <f t="shared" si="17"/>
        <v>174.67200000000003</v>
      </c>
    </row>
    <row r="25" spans="1:19" x14ac:dyDescent="0.2">
      <c r="A25" s="261" t="s">
        <v>275</v>
      </c>
      <c r="B25" s="78">
        <v>24.69</v>
      </c>
      <c r="C25" s="264">
        <v>3.3</v>
      </c>
      <c r="D25" s="264">
        <v>2.7</v>
      </c>
      <c r="E25" s="264">
        <v>1.35</v>
      </c>
      <c r="F25" s="264">
        <v>74.430000000000007</v>
      </c>
      <c r="G25" s="309">
        <f t="shared" si="4"/>
        <v>74.430000000000007</v>
      </c>
      <c r="H25" s="18">
        <v>20.39</v>
      </c>
      <c r="I25" s="232"/>
      <c r="J25" s="18">
        <f>G25</f>
        <v>74.430000000000007</v>
      </c>
      <c r="K25" s="232">
        <f>B25*C25-E25</f>
        <v>80.12700000000001</v>
      </c>
      <c r="L25" s="39"/>
      <c r="M25" s="264">
        <f>K25-L25</f>
        <v>80.12700000000001</v>
      </c>
      <c r="N25" s="31"/>
      <c r="O25" s="31"/>
      <c r="P25" s="18"/>
      <c r="Q25" s="232">
        <f t="shared" si="14"/>
        <v>0</v>
      </c>
      <c r="R25" s="264"/>
      <c r="S25" s="264">
        <f t="shared" si="17"/>
        <v>65.313000000000017</v>
      </c>
    </row>
    <row r="26" spans="1:19" x14ac:dyDescent="0.2">
      <c r="A26" s="261" t="s">
        <v>233</v>
      </c>
      <c r="B26" s="78">
        <v>16.46</v>
      </c>
      <c r="C26" s="264">
        <v>3.3</v>
      </c>
      <c r="D26" s="264">
        <v>2.7</v>
      </c>
      <c r="E26" s="264">
        <v>1.04</v>
      </c>
      <c r="F26" s="264">
        <v>14.82</v>
      </c>
      <c r="G26" s="264">
        <f t="shared" si="4"/>
        <v>14.82</v>
      </c>
      <c r="H26" s="18">
        <v>13.39</v>
      </c>
      <c r="I26" s="232">
        <f t="shared" si="1"/>
        <v>14.82</v>
      </c>
      <c r="J26" s="18"/>
      <c r="K26" s="232"/>
      <c r="L26" s="39"/>
      <c r="M26" s="264"/>
      <c r="N26" s="31"/>
      <c r="O26" s="31"/>
      <c r="P26" s="18"/>
      <c r="Q26" s="232">
        <f t="shared" si="14"/>
        <v>14.82</v>
      </c>
      <c r="R26" s="264"/>
      <c r="S26" s="264">
        <f t="shared" si="17"/>
        <v>43.402000000000008</v>
      </c>
    </row>
    <row r="27" spans="1:19" x14ac:dyDescent="0.2">
      <c r="A27" s="261" t="s">
        <v>234</v>
      </c>
      <c r="B27" s="78">
        <v>11.24</v>
      </c>
      <c r="C27" s="264">
        <v>3.3</v>
      </c>
      <c r="D27" s="264">
        <v>2.7</v>
      </c>
      <c r="E27" s="264"/>
      <c r="F27" s="264">
        <v>7.87</v>
      </c>
      <c r="G27" s="264">
        <f t="shared" si="4"/>
        <v>7.87</v>
      </c>
      <c r="H27" s="18">
        <v>10.44</v>
      </c>
      <c r="I27" s="232">
        <f t="shared" si="1"/>
        <v>7.87</v>
      </c>
      <c r="J27" s="18"/>
      <c r="K27" s="232"/>
      <c r="L27" s="39"/>
      <c r="M27" s="264"/>
      <c r="N27" s="31"/>
      <c r="O27" s="31">
        <v>0.48</v>
      </c>
      <c r="P27" s="18"/>
      <c r="Q27" s="232">
        <f t="shared" si="14"/>
        <v>7.87</v>
      </c>
      <c r="R27" s="264"/>
      <c r="S27" s="264">
        <f>B27*D27-E27-O27-P27</f>
        <v>29.868000000000002</v>
      </c>
    </row>
    <row r="28" spans="1:19" x14ac:dyDescent="0.2">
      <c r="A28" s="543" t="s">
        <v>257</v>
      </c>
      <c r="B28" s="78">
        <v>7.28</v>
      </c>
      <c r="C28" s="264">
        <v>3.3</v>
      </c>
      <c r="D28" s="264">
        <v>2.7</v>
      </c>
      <c r="E28" s="264"/>
      <c r="F28" s="545">
        <v>42.07</v>
      </c>
      <c r="G28" s="545">
        <f t="shared" si="4"/>
        <v>42.07</v>
      </c>
      <c r="H28" s="18">
        <v>7.28</v>
      </c>
      <c r="I28" s="541">
        <f t="shared" si="1"/>
        <v>42.07</v>
      </c>
      <c r="J28" s="18"/>
      <c r="K28" s="232">
        <f>B28*C28-E28</f>
        <v>24.024000000000001</v>
      </c>
      <c r="L28" s="39"/>
      <c r="M28" s="264">
        <f>K28-L28</f>
        <v>24.024000000000001</v>
      </c>
      <c r="N28" s="31"/>
      <c r="O28" s="31"/>
      <c r="P28" s="18"/>
      <c r="Q28" s="541">
        <f t="shared" si="14"/>
        <v>42.07</v>
      </c>
      <c r="R28" s="264"/>
      <c r="S28" s="264">
        <f t="shared" si="17"/>
        <v>19.656000000000002</v>
      </c>
    </row>
    <row r="29" spans="1:19" x14ac:dyDescent="0.2">
      <c r="A29" s="544"/>
      <c r="B29" s="78">
        <v>24.99</v>
      </c>
      <c r="C29" s="264">
        <v>3.3</v>
      </c>
      <c r="D29" s="264">
        <v>2.7</v>
      </c>
      <c r="E29" s="264"/>
      <c r="F29" s="546"/>
      <c r="G29" s="546"/>
      <c r="H29" s="18">
        <v>21.34</v>
      </c>
      <c r="I29" s="542"/>
      <c r="J29" s="18"/>
      <c r="K29" s="232"/>
      <c r="L29" s="39"/>
      <c r="M29" s="264"/>
      <c r="N29" s="31"/>
      <c r="O29" s="31"/>
      <c r="P29" s="18"/>
      <c r="Q29" s="542"/>
      <c r="R29" s="264"/>
      <c r="S29" s="264">
        <f t="shared" si="17"/>
        <v>67.472999999999999</v>
      </c>
    </row>
    <row r="30" spans="1:19" x14ac:dyDescent="0.2">
      <c r="A30" s="261" t="s">
        <v>235</v>
      </c>
      <c r="B30" s="78">
        <v>10.3</v>
      </c>
      <c r="C30" s="264">
        <v>3.3</v>
      </c>
      <c r="D30" s="264">
        <v>2.7</v>
      </c>
      <c r="E30" s="264"/>
      <c r="F30" s="264">
        <v>6.15</v>
      </c>
      <c r="G30" s="264">
        <f t="shared" si="4"/>
        <v>6.15</v>
      </c>
      <c r="H30" s="18">
        <v>9.5</v>
      </c>
      <c r="I30" s="232">
        <f t="shared" si="1"/>
        <v>6.15</v>
      </c>
      <c r="J30" s="18"/>
      <c r="K30" s="232"/>
      <c r="L30" s="39"/>
      <c r="M30" s="264"/>
      <c r="N30" s="31"/>
      <c r="O30" s="31"/>
      <c r="P30" s="18">
        <f>(3.27+1.88+1.2)*0.68</f>
        <v>4.3180000000000005</v>
      </c>
      <c r="Q30" s="232">
        <f t="shared" si="14"/>
        <v>6.15</v>
      </c>
      <c r="R30" s="264">
        <f>B30*D30-E30-O30-P30</f>
        <v>23.492000000000001</v>
      </c>
      <c r="S30" s="264"/>
    </row>
    <row r="31" spans="1:19" x14ac:dyDescent="0.2">
      <c r="A31" s="261" t="s">
        <v>236</v>
      </c>
      <c r="B31" s="78">
        <v>6.22</v>
      </c>
      <c r="C31" s="264">
        <v>3.3</v>
      </c>
      <c r="D31" s="264">
        <v>2.7</v>
      </c>
      <c r="E31" s="264"/>
      <c r="F31" s="264">
        <v>2.31</v>
      </c>
      <c r="G31" s="264">
        <f t="shared" si="4"/>
        <v>2.31</v>
      </c>
      <c r="H31" s="18">
        <v>4.62</v>
      </c>
      <c r="I31" s="232">
        <f t="shared" si="1"/>
        <v>2.31</v>
      </c>
      <c r="J31" s="18"/>
      <c r="K31" s="232"/>
      <c r="L31" s="39"/>
      <c r="M31" s="264"/>
      <c r="N31" s="31"/>
      <c r="O31" s="31"/>
      <c r="P31" s="18"/>
      <c r="Q31" s="232">
        <f t="shared" si="14"/>
        <v>2.31</v>
      </c>
      <c r="R31" s="306">
        <f t="shared" ref="R31:R36" si="18">B31*D31-E31-O31-P31</f>
        <v>16.794</v>
      </c>
      <c r="S31" s="264"/>
    </row>
    <row r="32" spans="1:19" x14ac:dyDescent="0.2">
      <c r="A32" s="543" t="s">
        <v>240</v>
      </c>
      <c r="B32" s="78">
        <v>2.9</v>
      </c>
      <c r="C32" s="264">
        <v>3.3</v>
      </c>
      <c r="D32" s="264">
        <v>2.7</v>
      </c>
      <c r="E32" s="264"/>
      <c r="F32" s="545">
        <v>10.75</v>
      </c>
      <c r="G32" s="545">
        <f t="shared" ref="G32" si="19">F32</f>
        <v>10.75</v>
      </c>
      <c r="H32" s="18">
        <v>2.9</v>
      </c>
      <c r="I32" s="541">
        <f t="shared" si="1"/>
        <v>10.75</v>
      </c>
      <c r="J32" s="18"/>
      <c r="K32" s="232">
        <f>B32*C32-E32</f>
        <v>9.5699999999999985</v>
      </c>
      <c r="L32" s="39"/>
      <c r="M32" s="264">
        <f>K32-L32</f>
        <v>9.5699999999999985</v>
      </c>
      <c r="N32" s="31"/>
      <c r="O32" s="31"/>
      <c r="P32" s="18"/>
      <c r="Q32" s="541">
        <f t="shared" si="14"/>
        <v>10.75</v>
      </c>
      <c r="R32" s="306">
        <f t="shared" si="18"/>
        <v>7.83</v>
      </c>
      <c r="S32" s="264"/>
    </row>
    <row r="33" spans="1:21" x14ac:dyDescent="0.2">
      <c r="A33" s="544"/>
      <c r="B33" s="78">
        <v>12.34</v>
      </c>
      <c r="C33" s="264">
        <v>3.3</v>
      </c>
      <c r="D33" s="264">
        <v>2.7</v>
      </c>
      <c r="E33" s="264"/>
      <c r="F33" s="546"/>
      <c r="G33" s="546"/>
      <c r="H33" s="18">
        <v>9.94</v>
      </c>
      <c r="I33" s="542"/>
      <c r="J33" s="18"/>
      <c r="K33" s="232"/>
      <c r="L33" s="39"/>
      <c r="M33" s="264"/>
      <c r="N33" s="31"/>
      <c r="O33" s="31">
        <f>0.6*0.8</f>
        <v>0.48</v>
      </c>
      <c r="P33" s="18"/>
      <c r="Q33" s="542"/>
      <c r="R33" s="306">
        <f t="shared" si="18"/>
        <v>32.838000000000008</v>
      </c>
      <c r="S33" s="264"/>
    </row>
    <row r="34" spans="1:21" x14ac:dyDescent="0.2">
      <c r="A34" s="261" t="s">
        <v>241</v>
      </c>
      <c r="B34" s="78">
        <v>15.62</v>
      </c>
      <c r="C34" s="264">
        <v>3.3</v>
      </c>
      <c r="D34" s="264">
        <v>2.7</v>
      </c>
      <c r="E34" s="264"/>
      <c r="F34" s="264">
        <v>12.3</v>
      </c>
      <c r="G34" s="264">
        <f t="shared" si="4"/>
        <v>12.3</v>
      </c>
      <c r="H34" s="18">
        <v>13.22</v>
      </c>
      <c r="I34" s="232">
        <f t="shared" si="1"/>
        <v>12.3</v>
      </c>
      <c r="J34" s="18"/>
      <c r="K34" s="232"/>
      <c r="L34" s="39"/>
      <c r="M34" s="264"/>
      <c r="N34" s="31"/>
      <c r="O34" s="31">
        <f>0.6*0.8</f>
        <v>0.48</v>
      </c>
      <c r="P34" s="18"/>
      <c r="Q34" s="232">
        <f t="shared" si="14"/>
        <v>12.3</v>
      </c>
      <c r="R34" s="306">
        <f t="shared" si="18"/>
        <v>41.694000000000003</v>
      </c>
      <c r="S34" s="264"/>
    </row>
    <row r="35" spans="1:21" x14ac:dyDescent="0.2">
      <c r="A35" s="261" t="s">
        <v>237</v>
      </c>
      <c r="B35" s="78">
        <v>6.5</v>
      </c>
      <c r="C35" s="264">
        <v>3.3</v>
      </c>
      <c r="D35" s="264">
        <v>2.7</v>
      </c>
      <c r="E35" s="264"/>
      <c r="F35" s="264">
        <v>2.57</v>
      </c>
      <c r="G35" s="264">
        <f t="shared" si="4"/>
        <v>2.57</v>
      </c>
      <c r="H35" s="18">
        <v>5.7</v>
      </c>
      <c r="I35" s="232">
        <f t="shared" ref="I35:I36" si="20">G35</f>
        <v>2.57</v>
      </c>
      <c r="J35" s="18"/>
      <c r="K35" s="232"/>
      <c r="L35" s="39"/>
      <c r="M35" s="264">
        <f>K35</f>
        <v>0</v>
      </c>
      <c r="N35" s="31"/>
      <c r="O35" s="31"/>
      <c r="P35" s="18">
        <f>1.35*0.68</f>
        <v>0.91800000000000015</v>
      </c>
      <c r="Q35" s="232">
        <f t="shared" si="14"/>
        <v>2.57</v>
      </c>
      <c r="R35" s="306">
        <f t="shared" si="18"/>
        <v>16.632000000000001</v>
      </c>
      <c r="S35" s="264"/>
    </row>
    <row r="36" spans="1:21" x14ac:dyDescent="0.2">
      <c r="A36" s="261" t="s">
        <v>238</v>
      </c>
      <c r="B36" s="78">
        <v>9.06</v>
      </c>
      <c r="C36" s="264">
        <v>3.3</v>
      </c>
      <c r="D36" s="264">
        <v>2.7</v>
      </c>
      <c r="E36" s="264"/>
      <c r="F36" s="264">
        <v>5.0599999999999996</v>
      </c>
      <c r="G36" s="264">
        <f t="shared" si="4"/>
        <v>5.0599999999999996</v>
      </c>
      <c r="H36" s="18">
        <v>8.26</v>
      </c>
      <c r="I36" s="232">
        <f t="shared" si="20"/>
        <v>5.0599999999999996</v>
      </c>
      <c r="J36" s="18"/>
      <c r="K36" s="232"/>
      <c r="L36" s="39"/>
      <c r="M36" s="264"/>
      <c r="N36" s="31"/>
      <c r="O36" s="31"/>
      <c r="P36" s="18"/>
      <c r="Q36" s="232">
        <f t="shared" si="14"/>
        <v>5.0599999999999996</v>
      </c>
      <c r="R36" s="306">
        <f t="shared" si="18"/>
        <v>24.462000000000003</v>
      </c>
      <c r="S36" s="264"/>
    </row>
    <row r="37" spans="1:21" ht="31.5" x14ac:dyDescent="0.2">
      <c r="A37" s="261" t="s">
        <v>239</v>
      </c>
      <c r="B37" s="78">
        <v>36.56</v>
      </c>
      <c r="C37" s="264">
        <v>3.3</v>
      </c>
      <c r="D37" s="264">
        <v>2.7</v>
      </c>
      <c r="E37" s="264"/>
      <c r="F37" s="264">
        <v>45.78</v>
      </c>
      <c r="G37" s="264">
        <f t="shared" ref="G37" si="21">F37</f>
        <v>45.78</v>
      </c>
      <c r="H37" s="18">
        <v>30.64</v>
      </c>
      <c r="I37" s="232">
        <v>7.6</v>
      </c>
      <c r="J37" s="18">
        <f>G37-I37</f>
        <v>38.18</v>
      </c>
      <c r="K37" s="232"/>
      <c r="L37" s="39"/>
      <c r="M37" s="264"/>
      <c r="N37" s="31"/>
      <c r="O37" s="31">
        <f>0.6*0.8</f>
        <v>0.48</v>
      </c>
      <c r="P37" s="18">
        <f>5.65*0.68</f>
        <v>3.8420000000000005</v>
      </c>
      <c r="Q37" s="232">
        <f t="shared" ref="Q37:Q42" si="22">I37</f>
        <v>7.6</v>
      </c>
      <c r="R37" s="264"/>
      <c r="S37" s="264">
        <f>B37*D37-E37-O37-P37</f>
        <v>94.390000000000015</v>
      </c>
    </row>
    <row r="38" spans="1:21" x14ac:dyDescent="0.2">
      <c r="A38" s="261" t="s">
        <v>242</v>
      </c>
      <c r="B38" s="78">
        <v>39.9</v>
      </c>
      <c r="C38" s="264">
        <v>3.3</v>
      </c>
      <c r="D38" s="264">
        <v>2.7</v>
      </c>
      <c r="E38" s="264"/>
      <c r="F38" s="264">
        <v>43.95</v>
      </c>
      <c r="G38" s="264">
        <f t="shared" ref="G38:G39" si="23">F38</f>
        <v>43.95</v>
      </c>
      <c r="H38" s="18">
        <v>32.380000000000003</v>
      </c>
      <c r="I38" s="232">
        <f t="shared" ref="I38:I39" si="24">G38</f>
        <v>43.95</v>
      </c>
      <c r="J38" s="18"/>
      <c r="K38" s="232">
        <f>1*C38-E38</f>
        <v>3.3</v>
      </c>
      <c r="L38" s="39"/>
      <c r="M38" s="264">
        <f>K38</f>
        <v>3.3</v>
      </c>
      <c r="N38" s="31"/>
      <c r="O38" s="31">
        <f>0.6*0.8</f>
        <v>0.48</v>
      </c>
      <c r="P38" s="18"/>
      <c r="Q38" s="232">
        <f t="shared" si="22"/>
        <v>43.95</v>
      </c>
      <c r="R38" s="264"/>
      <c r="S38" s="309">
        <f t="shared" ref="S38:S39" si="25">B38*D38-E38-O38-P38</f>
        <v>107.25</v>
      </c>
    </row>
    <row r="39" spans="1:21" x14ac:dyDescent="0.2">
      <c r="A39" s="263" t="s">
        <v>243</v>
      </c>
      <c r="B39" s="78">
        <v>16.54</v>
      </c>
      <c r="C39" s="264">
        <v>3.3</v>
      </c>
      <c r="D39" s="264">
        <v>2.7</v>
      </c>
      <c r="E39" s="264"/>
      <c r="F39" s="264">
        <v>13.94</v>
      </c>
      <c r="G39" s="264">
        <f t="shared" si="23"/>
        <v>13.94</v>
      </c>
      <c r="H39" s="18">
        <v>8.44</v>
      </c>
      <c r="I39" s="232">
        <f t="shared" si="24"/>
        <v>13.94</v>
      </c>
      <c r="J39" s="18"/>
      <c r="K39" s="232"/>
      <c r="L39" s="39"/>
      <c r="M39" s="264"/>
      <c r="N39" s="31"/>
      <c r="O39" s="31"/>
      <c r="P39" s="18"/>
      <c r="Q39" s="232">
        <f t="shared" si="22"/>
        <v>13.94</v>
      </c>
      <c r="R39" s="264"/>
      <c r="S39" s="309">
        <f t="shared" si="25"/>
        <v>44.658000000000001</v>
      </c>
    </row>
    <row r="40" spans="1:21" x14ac:dyDescent="0.2">
      <c r="A40" s="263" t="s">
        <v>244</v>
      </c>
      <c r="B40" s="78">
        <v>7.56</v>
      </c>
      <c r="C40" s="264">
        <v>3.3</v>
      </c>
      <c r="D40" s="264">
        <v>2.7</v>
      </c>
      <c r="E40" s="264"/>
      <c r="F40" s="264">
        <v>3.34</v>
      </c>
      <c r="G40" s="264">
        <f t="shared" si="0"/>
        <v>3.34</v>
      </c>
      <c r="H40" s="18">
        <v>6.76</v>
      </c>
      <c r="I40" s="232">
        <f t="shared" si="1"/>
        <v>3.34</v>
      </c>
      <c r="J40" s="18"/>
      <c r="K40" s="232"/>
      <c r="L40" s="39">
        <f>K40</f>
        <v>0</v>
      </c>
      <c r="M40" s="264"/>
      <c r="N40" s="31"/>
      <c r="O40" s="31"/>
      <c r="P40" s="18">
        <f>1.42*0.68</f>
        <v>0.96560000000000001</v>
      </c>
      <c r="Q40" s="232">
        <f t="shared" si="22"/>
        <v>3.34</v>
      </c>
      <c r="R40" s="309">
        <f t="shared" ref="R40:R42" si="26">B40*D40-E40-O40-P40</f>
        <v>19.446400000000001</v>
      </c>
      <c r="S40" s="107"/>
    </row>
    <row r="41" spans="1:21" x14ac:dyDescent="0.2">
      <c r="A41" s="263" t="s">
        <v>254</v>
      </c>
      <c r="B41" s="78">
        <v>6.44</v>
      </c>
      <c r="C41" s="264">
        <v>3.3</v>
      </c>
      <c r="D41" s="264">
        <v>2.7</v>
      </c>
      <c r="E41" s="264"/>
      <c r="F41" s="264">
        <v>2.44</v>
      </c>
      <c r="G41" s="264">
        <f t="shared" si="0"/>
        <v>2.44</v>
      </c>
      <c r="H41" s="18">
        <v>5.64</v>
      </c>
      <c r="I41" s="232">
        <f t="shared" si="1"/>
        <v>2.44</v>
      </c>
      <c r="J41" s="18"/>
      <c r="K41" s="232"/>
      <c r="L41" s="39"/>
      <c r="M41" s="264"/>
      <c r="N41" s="31"/>
      <c r="O41" s="31"/>
      <c r="P41" s="18"/>
      <c r="Q41" s="232">
        <f t="shared" si="22"/>
        <v>2.44</v>
      </c>
      <c r="R41" s="309">
        <f t="shared" si="26"/>
        <v>17.388000000000002</v>
      </c>
      <c r="S41" s="107"/>
    </row>
    <row r="42" spans="1:21" x14ac:dyDescent="0.2">
      <c r="A42" s="261" t="s">
        <v>245</v>
      </c>
      <c r="B42" s="78">
        <v>8.36</v>
      </c>
      <c r="C42" s="264">
        <v>3.3</v>
      </c>
      <c r="D42" s="264">
        <v>2.7</v>
      </c>
      <c r="E42" s="264"/>
      <c r="F42" s="264">
        <v>4.28</v>
      </c>
      <c r="G42" s="264">
        <f t="shared" si="0"/>
        <v>4.28</v>
      </c>
      <c r="H42" s="18">
        <v>6.76</v>
      </c>
      <c r="I42" s="232">
        <f t="shared" si="1"/>
        <v>4.28</v>
      </c>
      <c r="J42" s="18"/>
      <c r="K42" s="232">
        <f>1.81*C42-E42</f>
        <v>5.9729999999999999</v>
      </c>
      <c r="L42" s="39"/>
      <c r="M42" s="264">
        <f>K42</f>
        <v>5.9729999999999999</v>
      </c>
      <c r="N42" s="31"/>
      <c r="O42" s="31"/>
      <c r="P42" s="18"/>
      <c r="Q42" s="232">
        <f t="shared" si="22"/>
        <v>4.28</v>
      </c>
      <c r="R42" s="309">
        <f t="shared" si="26"/>
        <v>22.571999999999999</v>
      </c>
      <c r="S42" s="107"/>
    </row>
    <row r="43" spans="1:21" x14ac:dyDescent="0.2">
      <c r="A43" s="543" t="s">
        <v>246</v>
      </c>
      <c r="B43" s="78">
        <v>20.91</v>
      </c>
      <c r="C43" s="264">
        <v>3.3</v>
      </c>
      <c r="D43" s="264">
        <v>2.7</v>
      </c>
      <c r="E43" s="264">
        <v>15.31</v>
      </c>
      <c r="F43" s="545">
        <v>49.36</v>
      </c>
      <c r="G43" s="545">
        <f t="shared" si="0"/>
        <v>49.36</v>
      </c>
      <c r="H43" s="18">
        <v>19.809999999999999</v>
      </c>
      <c r="I43" s="541"/>
      <c r="J43" s="547">
        <f>G43</f>
        <v>49.36</v>
      </c>
      <c r="K43" s="232">
        <f>B43*C43-E43</f>
        <v>53.692999999999998</v>
      </c>
      <c r="L43" s="39"/>
      <c r="M43" s="264">
        <f>K43</f>
        <v>53.692999999999998</v>
      </c>
      <c r="N43" s="31"/>
      <c r="O43" s="31"/>
      <c r="P43" s="18"/>
      <c r="Q43" s="541"/>
      <c r="R43" s="264"/>
      <c r="S43" s="309">
        <f t="shared" ref="S43:S44" si="27">B43*D43-E43-O43-P43</f>
        <v>41.146999999999998</v>
      </c>
    </row>
    <row r="44" spans="1:21" x14ac:dyDescent="0.2">
      <c r="A44" s="544"/>
      <c r="B44" s="78">
        <v>57.63</v>
      </c>
      <c r="C44" s="264">
        <v>3.3</v>
      </c>
      <c r="D44" s="264">
        <v>2.7</v>
      </c>
      <c r="E44" s="264">
        <v>16</v>
      </c>
      <c r="F44" s="546"/>
      <c r="G44" s="546"/>
      <c r="H44" s="18">
        <v>55.23</v>
      </c>
      <c r="I44" s="542"/>
      <c r="J44" s="548"/>
      <c r="K44" s="232"/>
      <c r="L44" s="39"/>
      <c r="M44" s="264"/>
      <c r="N44" s="31"/>
      <c r="O44" s="31"/>
      <c r="P44" s="18"/>
      <c r="Q44" s="542"/>
      <c r="R44" s="264"/>
      <c r="S44" s="309">
        <f t="shared" si="27"/>
        <v>139.60100000000003</v>
      </c>
    </row>
    <row r="45" spans="1:21" x14ac:dyDescent="0.2">
      <c r="A45" s="263" t="s">
        <v>247</v>
      </c>
      <c r="B45" s="78">
        <v>9.02</v>
      </c>
      <c r="C45" s="264">
        <v>3.3</v>
      </c>
      <c r="D45" s="264">
        <v>2.7</v>
      </c>
      <c r="E45" s="264"/>
      <c r="F45" s="264">
        <v>9.84</v>
      </c>
      <c r="G45" s="264">
        <f t="shared" si="0"/>
        <v>9.84</v>
      </c>
      <c r="H45" s="18">
        <v>9.02</v>
      </c>
      <c r="I45" s="232">
        <f t="shared" si="1"/>
        <v>9.84</v>
      </c>
      <c r="J45" s="18"/>
      <c r="K45" s="232"/>
      <c r="L45" s="39"/>
      <c r="M45" s="264"/>
      <c r="N45" s="31"/>
      <c r="O45" s="31"/>
      <c r="P45" s="18">
        <f>8.22*0.68</f>
        <v>5.5896000000000008</v>
      </c>
      <c r="Q45" s="232">
        <f>I45</f>
        <v>9.84</v>
      </c>
      <c r="R45" s="309">
        <f t="shared" ref="R45:R46" si="28">B45*D45-E45-O45-P45</f>
        <v>18.764399999999998</v>
      </c>
      <c r="S45" s="264"/>
    </row>
    <row r="46" spans="1:21" x14ac:dyDescent="0.2">
      <c r="A46" s="261" t="s">
        <v>95</v>
      </c>
      <c r="B46" s="78">
        <v>11.1</v>
      </c>
      <c r="C46" s="264">
        <v>3.3</v>
      </c>
      <c r="D46" s="264">
        <v>2.7</v>
      </c>
      <c r="E46" s="264"/>
      <c r="F46" s="264">
        <v>6.84</v>
      </c>
      <c r="G46" s="264">
        <f t="shared" si="0"/>
        <v>6.84</v>
      </c>
      <c r="H46" s="18">
        <v>10</v>
      </c>
      <c r="I46" s="232">
        <f t="shared" si="1"/>
        <v>6.84</v>
      </c>
      <c r="J46" s="18"/>
      <c r="K46" s="232"/>
      <c r="L46" s="39"/>
      <c r="M46" s="264">
        <f>K46-L46</f>
        <v>0</v>
      </c>
      <c r="N46" s="31"/>
      <c r="O46" s="31"/>
      <c r="P46" s="18">
        <f>5.55*0.68</f>
        <v>3.774</v>
      </c>
      <c r="Q46" s="232">
        <f t="shared" ref="Q46:Q47" si="29">I46</f>
        <v>6.84</v>
      </c>
      <c r="R46" s="309">
        <f t="shared" si="28"/>
        <v>26.196000000000002</v>
      </c>
      <c r="S46" s="107"/>
    </row>
    <row r="47" spans="1:21" x14ac:dyDescent="0.2">
      <c r="A47" s="263" t="s">
        <v>248</v>
      </c>
      <c r="B47" s="78">
        <v>7.12</v>
      </c>
      <c r="C47" s="264">
        <v>3.3</v>
      </c>
      <c r="D47" s="264">
        <v>2.7</v>
      </c>
      <c r="E47" s="264"/>
      <c r="F47" s="264">
        <v>3.16</v>
      </c>
      <c r="G47" s="264">
        <f t="shared" si="0"/>
        <v>3.16</v>
      </c>
      <c r="H47" s="18">
        <v>6.32</v>
      </c>
      <c r="I47" s="232">
        <f t="shared" si="1"/>
        <v>3.16</v>
      </c>
      <c r="J47" s="18"/>
      <c r="K47" s="232">
        <f>1.61*C47-E47</f>
        <v>5.3129999999999997</v>
      </c>
      <c r="L47" s="39">
        <f>K47</f>
        <v>5.3129999999999997</v>
      </c>
      <c r="M47" s="264"/>
      <c r="N47" s="31"/>
      <c r="O47" s="31"/>
      <c r="P47" s="18">
        <f>B47*D47-E47</f>
        <v>19.224</v>
      </c>
      <c r="Q47" s="232">
        <f t="shared" si="29"/>
        <v>3.16</v>
      </c>
      <c r="R47" s="264">
        <f t="shared" ref="R47:R52" si="30">B47*D47-E47-P47</f>
        <v>0</v>
      </c>
      <c r="S47" s="107"/>
      <c r="U47" s="221"/>
    </row>
    <row r="48" spans="1:21" x14ac:dyDescent="0.2">
      <c r="A48" s="263" t="s">
        <v>249</v>
      </c>
      <c r="B48" s="78">
        <v>7.12</v>
      </c>
      <c r="C48" s="264">
        <v>3.3</v>
      </c>
      <c r="D48" s="264">
        <v>2.7</v>
      </c>
      <c r="E48" s="78"/>
      <c r="F48" s="264">
        <v>3.16</v>
      </c>
      <c r="G48" s="264">
        <f>F48</f>
        <v>3.16</v>
      </c>
      <c r="H48" s="18">
        <v>6.32</v>
      </c>
      <c r="I48" s="232">
        <f>G48</f>
        <v>3.16</v>
      </c>
      <c r="J48" s="18"/>
      <c r="K48" s="232">
        <f>3.56*C48-E48</f>
        <v>11.747999999999999</v>
      </c>
      <c r="L48" s="39">
        <f>K48</f>
        <v>11.747999999999999</v>
      </c>
      <c r="M48" s="264"/>
      <c r="N48" s="31"/>
      <c r="O48" s="31"/>
      <c r="P48" s="18">
        <f>B48*D48-E48</f>
        <v>19.224</v>
      </c>
      <c r="Q48" s="232">
        <f>I48</f>
        <v>3.16</v>
      </c>
      <c r="R48" s="264">
        <f t="shared" si="30"/>
        <v>0</v>
      </c>
      <c r="S48" s="107"/>
    </row>
    <row r="49" spans="1:19" x14ac:dyDescent="0.2">
      <c r="A49" s="263" t="s">
        <v>250</v>
      </c>
      <c r="B49" s="78">
        <v>6.4</v>
      </c>
      <c r="C49" s="264">
        <v>3.3</v>
      </c>
      <c r="D49" s="264">
        <v>2.7</v>
      </c>
      <c r="E49" s="264"/>
      <c r="F49" s="264">
        <v>2.5499999999999998</v>
      </c>
      <c r="G49" s="264">
        <f t="shared" ref="G49:G52" si="31">F49</f>
        <v>2.5499999999999998</v>
      </c>
      <c r="H49" s="18">
        <v>5.6</v>
      </c>
      <c r="I49" s="232">
        <f t="shared" ref="I49:I52" si="32">G49</f>
        <v>2.5499999999999998</v>
      </c>
      <c r="J49" s="18"/>
      <c r="K49" s="232"/>
      <c r="L49" s="39"/>
      <c r="M49" s="264"/>
      <c r="N49" s="31"/>
      <c r="O49" s="31"/>
      <c r="P49" s="18">
        <f>B49*D49-E49</f>
        <v>17.28</v>
      </c>
      <c r="Q49" s="232">
        <f>I49</f>
        <v>2.5499999999999998</v>
      </c>
      <c r="R49" s="264">
        <f t="shared" si="30"/>
        <v>0</v>
      </c>
      <c r="S49" s="107"/>
    </row>
    <row r="50" spans="1:19" x14ac:dyDescent="0.2">
      <c r="A50" s="263" t="s">
        <v>251</v>
      </c>
      <c r="B50" s="78">
        <v>6.4</v>
      </c>
      <c r="C50" s="264">
        <v>3.3</v>
      </c>
      <c r="D50" s="264">
        <v>2.7</v>
      </c>
      <c r="E50" s="264"/>
      <c r="F50" s="264">
        <v>2.5499999999999998</v>
      </c>
      <c r="G50" s="264">
        <f t="shared" si="31"/>
        <v>2.5499999999999998</v>
      </c>
      <c r="H50" s="18">
        <v>5.6</v>
      </c>
      <c r="I50" s="232">
        <f t="shared" si="32"/>
        <v>2.5499999999999998</v>
      </c>
      <c r="J50" s="18"/>
      <c r="K50" s="232"/>
      <c r="L50" s="39"/>
      <c r="M50" s="264"/>
      <c r="N50" s="31"/>
      <c r="O50" s="31"/>
      <c r="P50" s="18">
        <f>B50*D50-E50</f>
        <v>17.28</v>
      </c>
      <c r="Q50" s="232">
        <f>I50</f>
        <v>2.5499999999999998</v>
      </c>
      <c r="R50" s="264">
        <f t="shared" si="30"/>
        <v>0</v>
      </c>
      <c r="S50" s="107"/>
    </row>
    <row r="51" spans="1:19" x14ac:dyDescent="0.2">
      <c r="A51" s="263" t="s">
        <v>252</v>
      </c>
      <c r="B51" s="78">
        <v>6.7</v>
      </c>
      <c r="C51" s="264">
        <v>3.3</v>
      </c>
      <c r="D51" s="264">
        <v>2.7</v>
      </c>
      <c r="E51" s="264"/>
      <c r="F51" s="264">
        <v>2.7</v>
      </c>
      <c r="G51" s="264">
        <f t="shared" si="31"/>
        <v>2.7</v>
      </c>
      <c r="H51" s="18">
        <v>5.9</v>
      </c>
      <c r="I51" s="232">
        <f t="shared" si="32"/>
        <v>2.7</v>
      </c>
      <c r="J51" s="18"/>
      <c r="K51" s="232"/>
      <c r="L51" s="39">
        <f>K51</f>
        <v>0</v>
      </c>
      <c r="M51" s="264"/>
      <c r="N51" s="31"/>
      <c r="O51" s="31"/>
      <c r="P51" s="18">
        <f t="shared" ref="P51:P52" si="33">B51*D51-E51</f>
        <v>18.090000000000003</v>
      </c>
      <c r="Q51" s="232">
        <f>I51</f>
        <v>2.7</v>
      </c>
      <c r="R51" s="264">
        <f t="shared" si="30"/>
        <v>0</v>
      </c>
      <c r="S51" s="107"/>
    </row>
    <row r="52" spans="1:19" x14ac:dyDescent="0.2">
      <c r="A52" s="263" t="s">
        <v>253</v>
      </c>
      <c r="B52" s="78">
        <v>8.1199999999999992</v>
      </c>
      <c r="C52" s="264">
        <v>3.3</v>
      </c>
      <c r="D52" s="264">
        <v>2.7</v>
      </c>
      <c r="E52" s="264"/>
      <c r="F52" s="264">
        <v>4</v>
      </c>
      <c r="G52" s="264">
        <f t="shared" si="31"/>
        <v>4</v>
      </c>
      <c r="H52" s="18">
        <v>7.32</v>
      </c>
      <c r="I52" s="232">
        <f t="shared" si="32"/>
        <v>4</v>
      </c>
      <c r="J52" s="18"/>
      <c r="K52" s="232">
        <f>1.69*C52-E52</f>
        <v>5.577</v>
      </c>
      <c r="L52" s="39">
        <f>K52</f>
        <v>5.577</v>
      </c>
      <c r="M52" s="264"/>
      <c r="N52" s="31"/>
      <c r="O52" s="31"/>
      <c r="P52" s="18">
        <f t="shared" si="33"/>
        <v>21.923999999999999</v>
      </c>
      <c r="Q52" s="232">
        <f>I52</f>
        <v>4</v>
      </c>
      <c r="R52" s="264">
        <f t="shared" si="30"/>
        <v>0</v>
      </c>
      <c r="S52" s="107"/>
    </row>
    <row r="53" spans="1:19" ht="12.95" customHeight="1" x14ac:dyDescent="0.2">
      <c r="A53" s="186"/>
      <c r="B53" s="78"/>
      <c r="C53" s="264"/>
      <c r="D53" s="78"/>
      <c r="E53" s="78"/>
      <c r="F53" s="78"/>
      <c r="G53" s="78">
        <f t="shared" ref="G53:G54" si="34">F53</f>
        <v>0</v>
      </c>
      <c r="H53" s="79"/>
      <c r="I53" s="232">
        <f t="shared" ref="I53:I54" si="35">G53</f>
        <v>0</v>
      </c>
      <c r="J53" s="18"/>
      <c r="K53" s="232"/>
      <c r="L53" s="39"/>
      <c r="M53" s="264"/>
      <c r="N53" s="31"/>
      <c r="O53" s="31"/>
      <c r="P53" s="18"/>
      <c r="Q53" s="232"/>
      <c r="R53" s="264"/>
      <c r="S53" s="107"/>
    </row>
    <row r="54" spans="1:19" ht="12.95" customHeight="1" thickBot="1" x14ac:dyDescent="0.25">
      <c r="A54" s="43"/>
      <c r="B54" s="109"/>
      <c r="C54" s="20"/>
      <c r="D54" s="109"/>
      <c r="E54" s="109"/>
      <c r="F54" s="109"/>
      <c r="G54" s="109">
        <f t="shared" si="34"/>
        <v>0</v>
      </c>
      <c r="H54" s="110"/>
      <c r="I54" s="23">
        <f t="shared" si="35"/>
        <v>0</v>
      </c>
      <c r="J54" s="22"/>
      <c r="K54" s="23"/>
      <c r="L54" s="133"/>
      <c r="M54" s="20"/>
      <c r="N54" s="32"/>
      <c r="O54" s="32"/>
      <c r="P54" s="22"/>
      <c r="Q54" s="23"/>
      <c r="R54" s="20"/>
      <c r="S54" s="108"/>
    </row>
    <row r="55" spans="1:19" ht="20.100000000000001" customHeight="1" thickBot="1" x14ac:dyDescent="0.25">
      <c r="A55" s="47" t="s">
        <v>27</v>
      </c>
      <c r="B55" s="111"/>
      <c r="C55" s="111"/>
      <c r="D55" s="111"/>
      <c r="E55" s="134"/>
      <c r="F55" s="112"/>
      <c r="G55" s="111"/>
      <c r="H55" s="113"/>
      <c r="I55" s="14">
        <f>SUM(I5:I54)</f>
        <v>490.85999999999996</v>
      </c>
      <c r="J55" s="14">
        <f t="shared" ref="J55:S55" si="36">SUM(J5:J54)</f>
        <v>249.99</v>
      </c>
      <c r="K55" s="14">
        <f t="shared" si="36"/>
        <v>323.60899999999998</v>
      </c>
      <c r="L55" s="14">
        <f t="shared" si="36"/>
        <v>24.274000000000001</v>
      </c>
      <c r="M55" s="14">
        <f t="shared" si="36"/>
        <v>299.33499999999998</v>
      </c>
      <c r="N55" s="14">
        <f t="shared" si="36"/>
        <v>220.18</v>
      </c>
      <c r="O55" s="14">
        <f t="shared" si="36"/>
        <v>2.88</v>
      </c>
      <c r="P55" s="14">
        <f t="shared" si="36"/>
        <v>136.8356</v>
      </c>
      <c r="Q55" s="14">
        <f t="shared" si="36"/>
        <v>490.85999999999996</v>
      </c>
      <c r="R55" s="14">
        <f t="shared" si="36"/>
        <v>544.3904</v>
      </c>
      <c r="S55" s="14">
        <f t="shared" si="36"/>
        <v>1192.8440000000001</v>
      </c>
    </row>
    <row r="57" spans="1:19" s="49" customFormat="1" ht="12" customHeight="1" x14ac:dyDescent="0.2">
      <c r="K57" s="66"/>
      <c r="L57" s="66"/>
      <c r="M57" s="66"/>
      <c r="N57" s="66"/>
      <c r="O57" s="66"/>
    </row>
    <row r="58" spans="1:19" s="49" customFormat="1" ht="12" customHeight="1" x14ac:dyDescent="0.2">
      <c r="A58" s="8"/>
      <c r="B58" s="8"/>
      <c r="C58" s="8"/>
      <c r="D58" s="8"/>
      <c r="E58" s="53"/>
      <c r="F58" s="8"/>
    </row>
    <row r="59" spans="1:19" ht="12" customHeight="1" x14ac:dyDescent="0.2">
      <c r="A59" s="49" t="s">
        <v>37</v>
      </c>
      <c r="B59" s="49"/>
      <c r="C59" s="49"/>
      <c r="D59" s="49"/>
      <c r="E59" s="49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</row>
    <row r="60" spans="1:19" x14ac:dyDescent="0.2">
      <c r="A60" s="49"/>
      <c r="B60" s="49"/>
      <c r="C60" s="49"/>
      <c r="D60" s="49"/>
      <c r="E60" s="66"/>
      <c r="F60" s="8"/>
      <c r="G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</row>
    <row r="61" spans="1:19" x14ac:dyDescent="0.2">
      <c r="A61" s="49" t="s">
        <v>1192</v>
      </c>
      <c r="B61" s="49"/>
      <c r="C61" s="49"/>
      <c r="D61" s="66">
        <f>Q55</f>
        <v>490.85999999999996</v>
      </c>
      <c r="E61" s="66" t="s">
        <v>39</v>
      </c>
      <c r="F61" s="8"/>
      <c r="G61" s="8"/>
      <c r="H61" s="8"/>
      <c r="I61" s="53"/>
      <c r="J61" s="53"/>
      <c r="K61" s="53"/>
      <c r="L61" s="53"/>
      <c r="M61" s="8"/>
      <c r="N61" s="8"/>
      <c r="O61" s="8"/>
      <c r="P61" s="8"/>
      <c r="Q61" s="8"/>
      <c r="R61" s="8"/>
      <c r="S61" s="8"/>
    </row>
    <row r="62" spans="1:19" x14ac:dyDescent="0.2">
      <c r="A62" s="49" t="s">
        <v>1193</v>
      </c>
      <c r="B62" s="49"/>
      <c r="C62" s="49"/>
      <c r="D62" s="66">
        <f>R55</f>
        <v>544.3904</v>
      </c>
      <c r="E62" s="66" t="s">
        <v>39</v>
      </c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</row>
    <row r="63" spans="1:19" x14ac:dyDescent="0.2">
      <c r="A63" s="49" t="s">
        <v>1194</v>
      </c>
      <c r="B63" s="49"/>
      <c r="C63" s="49"/>
      <c r="D63" s="66">
        <f>Q55</f>
        <v>490.85999999999996</v>
      </c>
      <c r="E63" s="66" t="s">
        <v>39</v>
      </c>
    </row>
    <row r="64" spans="1:19" x14ac:dyDescent="0.2">
      <c r="A64" s="49" t="s">
        <v>1195</v>
      </c>
      <c r="B64" s="49"/>
      <c r="C64" s="49"/>
      <c r="D64" s="66">
        <f>R55</f>
        <v>544.3904</v>
      </c>
      <c r="E64" s="66" t="s">
        <v>39</v>
      </c>
    </row>
    <row r="65" spans="1:5" x14ac:dyDescent="0.2">
      <c r="A65" s="49" t="s">
        <v>1196</v>
      </c>
      <c r="B65" s="49"/>
      <c r="C65" s="49"/>
      <c r="D65" s="66">
        <f>Q55+R55+S55</f>
        <v>2228.0944</v>
      </c>
      <c r="E65" s="66" t="s">
        <v>39</v>
      </c>
    </row>
    <row r="66" spans="1:5" x14ac:dyDescent="0.2">
      <c r="A66" s="49" t="s">
        <v>1197</v>
      </c>
      <c r="B66" s="49"/>
      <c r="C66" s="49"/>
      <c r="D66" s="66">
        <f>S55</f>
        <v>1192.8440000000001</v>
      </c>
      <c r="E66" s="66" t="s">
        <v>39</v>
      </c>
    </row>
  </sheetData>
  <mergeCells count="63">
    <mergeCell ref="A23:A24"/>
    <mergeCell ref="F23:F24"/>
    <mergeCell ref="G23:G24"/>
    <mergeCell ref="J23:J24"/>
    <mergeCell ref="Q23:Q24"/>
    <mergeCell ref="A21:A22"/>
    <mergeCell ref="F21:F22"/>
    <mergeCell ref="G21:G22"/>
    <mergeCell ref="I21:I22"/>
    <mergeCell ref="Q21:Q22"/>
    <mergeCell ref="A18:A19"/>
    <mergeCell ref="F18:F19"/>
    <mergeCell ref="G18:G19"/>
    <mergeCell ref="I18:I19"/>
    <mergeCell ref="Q18:Q19"/>
    <mergeCell ref="A16:A17"/>
    <mergeCell ref="F16:F17"/>
    <mergeCell ref="G16:G17"/>
    <mergeCell ref="I16:I17"/>
    <mergeCell ref="Q16:Q17"/>
    <mergeCell ref="A14:A15"/>
    <mergeCell ref="F14:F15"/>
    <mergeCell ref="G14:G15"/>
    <mergeCell ref="I14:I15"/>
    <mergeCell ref="Q14:Q15"/>
    <mergeCell ref="A12:A13"/>
    <mergeCell ref="F12:F13"/>
    <mergeCell ref="G12:G13"/>
    <mergeCell ref="I12:I13"/>
    <mergeCell ref="Q12:Q13"/>
    <mergeCell ref="A5:A6"/>
    <mergeCell ref="F5:F6"/>
    <mergeCell ref="G5:G6"/>
    <mergeCell ref="I5:I6"/>
    <mergeCell ref="Q5:Q6"/>
    <mergeCell ref="A1:S1"/>
    <mergeCell ref="F3:F4"/>
    <mergeCell ref="G3:G4"/>
    <mergeCell ref="H3:H4"/>
    <mergeCell ref="A3:A4"/>
    <mergeCell ref="B3:B4"/>
    <mergeCell ref="C3:C4"/>
    <mergeCell ref="D3:D4"/>
    <mergeCell ref="K3:P3"/>
    <mergeCell ref="Q3:S3"/>
    <mergeCell ref="I3:J3"/>
    <mergeCell ref="E3:E4"/>
    <mergeCell ref="A28:A29"/>
    <mergeCell ref="F28:F29"/>
    <mergeCell ref="G28:G29"/>
    <mergeCell ref="I28:I29"/>
    <mergeCell ref="Q28:Q29"/>
    <mergeCell ref="A32:A33"/>
    <mergeCell ref="F32:F33"/>
    <mergeCell ref="G32:G33"/>
    <mergeCell ref="I32:I33"/>
    <mergeCell ref="Q32:Q33"/>
    <mergeCell ref="Q43:Q44"/>
    <mergeCell ref="A43:A44"/>
    <mergeCell ref="F43:F44"/>
    <mergeCell ref="G43:G44"/>
    <mergeCell ref="I43:I44"/>
    <mergeCell ref="J43:J44"/>
  </mergeCells>
  <phoneticPr fontId="0" type="noConversion"/>
  <printOptions horizontalCentered="1"/>
  <pageMargins left="0.59055118110236227" right="0.59055118110236227" top="0.59055118110236227" bottom="0.78740157480314965" header="0.51181102362204722" footer="0.39370078740157483"/>
  <pageSetup paperSize="9" scale="83" orientation="landscape" horizontalDpi="300" verticalDpi="300" r:id="rId1"/>
  <headerFooter alignWithMargins="0">
    <oddFooter>&amp;L&amp;"Tahoma,Normal"&amp;9&amp;F/&amp;A&amp;R&amp;"Tahoma,Normal"&amp;9Pag.: 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showGridLines="0" showZeros="0" zoomScale="90" zoomScaleNormal="90" workbookViewId="0">
      <pane xSplit="8" ySplit="4" topLeftCell="I5" activePane="bottomRight" state="frozen"/>
      <selection activeCell="D345" sqref="D345"/>
      <selection pane="topRight" activeCell="D345" sqref="D345"/>
      <selection pane="bottomLeft" activeCell="D345" sqref="D345"/>
      <selection pane="bottomRight" activeCell="D345" sqref="D345"/>
    </sheetView>
  </sheetViews>
  <sheetFormatPr defaultRowHeight="12.75" x14ac:dyDescent="0.2"/>
  <cols>
    <col min="1" max="1" width="21.7109375" style="1" customWidth="1"/>
    <col min="2" max="8" width="7.28515625" style="1" customWidth="1"/>
    <col min="9" max="17" width="8.7109375" style="1" customWidth="1"/>
    <col min="18" max="18" width="7.28515625" style="1" customWidth="1"/>
    <col min="19" max="16384" width="9.140625" style="1"/>
  </cols>
  <sheetData>
    <row r="1" spans="1:18" ht="24.95" customHeight="1" thickBot="1" x14ac:dyDescent="0.25">
      <c r="A1" s="477" t="s">
        <v>177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  <c r="P1" s="475"/>
      <c r="Q1" s="475"/>
      <c r="R1" s="486"/>
    </row>
    <row r="2" spans="1:18" s="8" customFormat="1" ht="17.100000000000001" customHeight="1" thickBot="1" x14ac:dyDescent="0.25">
      <c r="A2" s="70" t="s">
        <v>274</v>
      </c>
      <c r="B2" s="61"/>
      <c r="C2" s="71"/>
      <c r="D2" s="71"/>
      <c r="E2" s="71"/>
      <c r="F2" s="72"/>
      <c r="H2" s="71"/>
      <c r="I2" s="71" t="s">
        <v>9</v>
      </c>
      <c r="J2" s="75" t="s">
        <v>173</v>
      </c>
      <c r="M2" s="71"/>
      <c r="N2" s="71"/>
      <c r="O2" s="71"/>
      <c r="P2" s="71"/>
      <c r="Q2" s="72" t="s">
        <v>10</v>
      </c>
      <c r="R2" s="101" t="s">
        <v>218</v>
      </c>
    </row>
    <row r="3" spans="1:18" s="8" customFormat="1" ht="17.100000000000001" customHeight="1" thickTop="1" thickBot="1" x14ac:dyDescent="0.25">
      <c r="A3" s="487" t="s">
        <v>17</v>
      </c>
      <c r="B3" s="549" t="s">
        <v>18</v>
      </c>
      <c r="C3" s="549" t="s">
        <v>46</v>
      </c>
      <c r="D3" s="549" t="s">
        <v>47</v>
      </c>
      <c r="E3" s="549" t="s">
        <v>93</v>
      </c>
      <c r="F3" s="549" t="s">
        <v>34</v>
      </c>
      <c r="G3" s="549" t="s">
        <v>35</v>
      </c>
      <c r="H3" s="550" t="s">
        <v>20</v>
      </c>
      <c r="I3" s="551" t="s">
        <v>55</v>
      </c>
      <c r="J3" s="552"/>
      <c r="K3" s="552"/>
      <c r="L3" s="553"/>
      <c r="M3" s="564" t="s">
        <v>96</v>
      </c>
      <c r="N3" s="565"/>
      <c r="O3" s="566"/>
      <c r="P3" s="560" t="s">
        <v>56</v>
      </c>
      <c r="Q3" s="560" t="s">
        <v>57</v>
      </c>
      <c r="R3" s="558" t="s">
        <v>15</v>
      </c>
    </row>
    <row r="4" spans="1:18" ht="45.75" thickTop="1" x14ac:dyDescent="0.2">
      <c r="A4" s="478"/>
      <c r="B4" s="480"/>
      <c r="C4" s="480"/>
      <c r="D4" s="480"/>
      <c r="E4" s="480"/>
      <c r="F4" s="480"/>
      <c r="G4" s="480"/>
      <c r="H4" s="526"/>
      <c r="I4" s="84" t="s">
        <v>137</v>
      </c>
      <c r="J4" s="35" t="s">
        <v>136</v>
      </c>
      <c r="K4" s="136" t="s">
        <v>94</v>
      </c>
      <c r="L4" s="37" t="s">
        <v>276</v>
      </c>
      <c r="M4" s="84" t="s">
        <v>216</v>
      </c>
      <c r="N4" s="35" t="s">
        <v>202</v>
      </c>
      <c r="O4" s="37" t="s">
        <v>276</v>
      </c>
      <c r="P4" s="561"/>
      <c r="Q4" s="561"/>
      <c r="R4" s="559"/>
    </row>
    <row r="5" spans="1:18" ht="12.95" customHeight="1" x14ac:dyDescent="0.2">
      <c r="A5" s="555" t="s">
        <v>219</v>
      </c>
      <c r="B5" s="78">
        <v>5.5</v>
      </c>
      <c r="C5" s="309">
        <v>3.3</v>
      </c>
      <c r="D5" s="309">
        <v>2.7</v>
      </c>
      <c r="E5" s="309"/>
      <c r="F5" s="556">
        <v>25.18</v>
      </c>
      <c r="G5" s="556">
        <f t="shared" ref="G5:G47" si="0">F5</f>
        <v>25.18</v>
      </c>
      <c r="H5" s="18">
        <v>5.5</v>
      </c>
      <c r="I5" s="138"/>
      <c r="J5" s="184"/>
      <c r="K5" s="562">
        <f t="shared" ref="K5:K11" si="1">F5</f>
        <v>25.18</v>
      </c>
      <c r="L5" s="26"/>
      <c r="M5" s="138"/>
      <c r="N5" s="264">
        <f t="shared" ref="N5:N11" si="2">H5</f>
        <v>5.5</v>
      </c>
      <c r="O5" s="294"/>
      <c r="P5" s="114"/>
      <c r="Q5" s="114">
        <v>3</v>
      </c>
      <c r="R5" s="90"/>
    </row>
    <row r="6" spans="1:18" ht="12.95" customHeight="1" x14ac:dyDescent="0.2">
      <c r="A6" s="544"/>
      <c r="B6" s="78">
        <v>15.02</v>
      </c>
      <c r="C6" s="309">
        <v>3.3</v>
      </c>
      <c r="D6" s="309">
        <v>2.7</v>
      </c>
      <c r="E6" s="309">
        <v>0.31</v>
      </c>
      <c r="F6" s="546"/>
      <c r="G6" s="546"/>
      <c r="H6" s="18">
        <v>13.92</v>
      </c>
      <c r="I6" s="232"/>
      <c r="J6" s="264"/>
      <c r="K6" s="563"/>
      <c r="L6" s="18"/>
      <c r="M6" s="232"/>
      <c r="N6" s="264">
        <f t="shared" si="2"/>
        <v>13.92</v>
      </c>
      <c r="O6" s="18"/>
      <c r="P6" s="88"/>
      <c r="Q6" s="88"/>
      <c r="R6" s="90"/>
    </row>
    <row r="7" spans="1:18" ht="12.95" customHeight="1" x14ac:dyDescent="0.2">
      <c r="A7" s="261" t="s">
        <v>220</v>
      </c>
      <c r="B7" s="78">
        <v>24.1</v>
      </c>
      <c r="C7" s="309">
        <v>3.3</v>
      </c>
      <c r="D7" s="309">
        <v>2.7</v>
      </c>
      <c r="E7" s="309">
        <v>0.31</v>
      </c>
      <c r="F7" s="309">
        <v>36.020000000000003</v>
      </c>
      <c r="G7" s="309">
        <f t="shared" ref="G7:G39" si="3">F7</f>
        <v>36.020000000000003</v>
      </c>
      <c r="H7" s="18">
        <v>23</v>
      </c>
      <c r="I7" s="232"/>
      <c r="J7" s="264"/>
      <c r="K7" s="264">
        <f t="shared" si="1"/>
        <v>36.020000000000003</v>
      </c>
      <c r="L7" s="18"/>
      <c r="M7" s="232"/>
      <c r="N7" s="264">
        <f t="shared" si="2"/>
        <v>23</v>
      </c>
      <c r="O7" s="18"/>
      <c r="P7" s="88"/>
      <c r="Q7" s="88">
        <v>3</v>
      </c>
      <c r="R7" s="90"/>
    </row>
    <row r="8" spans="1:18" ht="12.95" customHeight="1" x14ac:dyDescent="0.2">
      <c r="A8" s="261" t="s">
        <v>221</v>
      </c>
      <c r="B8" s="78">
        <v>24.1</v>
      </c>
      <c r="C8" s="309">
        <v>3.3</v>
      </c>
      <c r="D8" s="309">
        <v>2.7</v>
      </c>
      <c r="E8" s="309">
        <v>0.31</v>
      </c>
      <c r="F8" s="309">
        <v>36.020000000000003</v>
      </c>
      <c r="G8" s="309">
        <f t="shared" si="3"/>
        <v>36.020000000000003</v>
      </c>
      <c r="H8" s="18">
        <v>23</v>
      </c>
      <c r="I8" s="232"/>
      <c r="J8" s="264"/>
      <c r="K8" s="264">
        <f t="shared" si="1"/>
        <v>36.020000000000003</v>
      </c>
      <c r="L8" s="18"/>
      <c r="M8" s="232"/>
      <c r="N8" s="264">
        <f t="shared" si="2"/>
        <v>23</v>
      </c>
      <c r="O8" s="18"/>
      <c r="P8" s="88"/>
      <c r="Q8" s="88">
        <v>3</v>
      </c>
      <c r="R8" s="90"/>
    </row>
    <row r="9" spans="1:18" ht="12.95" customHeight="1" x14ac:dyDescent="0.2">
      <c r="A9" s="261" t="s">
        <v>222</v>
      </c>
      <c r="B9" s="78">
        <v>21.22</v>
      </c>
      <c r="C9" s="309">
        <v>3.3</v>
      </c>
      <c r="D9" s="309">
        <v>2.7</v>
      </c>
      <c r="E9" s="309">
        <v>0.31</v>
      </c>
      <c r="F9" s="309">
        <v>28.14</v>
      </c>
      <c r="G9" s="309">
        <f t="shared" si="3"/>
        <v>28.14</v>
      </c>
      <c r="H9" s="18">
        <v>20.12</v>
      </c>
      <c r="I9" s="232"/>
      <c r="J9" s="264"/>
      <c r="K9" s="264">
        <f t="shared" si="1"/>
        <v>28.14</v>
      </c>
      <c r="L9" s="18"/>
      <c r="M9" s="232"/>
      <c r="N9" s="264">
        <f t="shared" si="2"/>
        <v>20.12</v>
      </c>
      <c r="O9" s="18"/>
      <c r="P9" s="88"/>
      <c r="Q9" s="88"/>
      <c r="R9" s="90"/>
    </row>
    <row r="10" spans="1:18" ht="12.95" customHeight="1" x14ac:dyDescent="0.2">
      <c r="A10" s="261" t="s">
        <v>223</v>
      </c>
      <c r="B10" s="78">
        <v>21.24</v>
      </c>
      <c r="C10" s="309">
        <v>3.3</v>
      </c>
      <c r="D10" s="309">
        <v>2.7</v>
      </c>
      <c r="E10" s="309">
        <v>0.31</v>
      </c>
      <c r="F10" s="309">
        <v>28.19</v>
      </c>
      <c r="G10" s="309">
        <f t="shared" si="3"/>
        <v>28.19</v>
      </c>
      <c r="H10" s="18">
        <v>20.14</v>
      </c>
      <c r="I10" s="232"/>
      <c r="J10" s="264"/>
      <c r="K10" s="264">
        <f t="shared" si="1"/>
        <v>28.19</v>
      </c>
      <c r="L10" s="18"/>
      <c r="M10" s="232"/>
      <c r="N10" s="264">
        <f t="shared" si="2"/>
        <v>20.14</v>
      </c>
      <c r="O10" s="18"/>
      <c r="P10" s="88"/>
      <c r="Q10" s="88"/>
      <c r="R10" s="90"/>
    </row>
    <row r="11" spans="1:18" ht="12.95" customHeight="1" x14ac:dyDescent="0.2">
      <c r="A11" s="261" t="s">
        <v>224</v>
      </c>
      <c r="B11" s="78">
        <v>20.079999999999998</v>
      </c>
      <c r="C11" s="309">
        <v>3.3</v>
      </c>
      <c r="D11" s="309">
        <v>2.7</v>
      </c>
      <c r="E11" s="309">
        <v>0.31</v>
      </c>
      <c r="F11" s="309">
        <v>24.14</v>
      </c>
      <c r="G11" s="309">
        <f t="shared" si="3"/>
        <v>24.14</v>
      </c>
      <c r="H11" s="18">
        <v>18.98</v>
      </c>
      <c r="I11" s="232"/>
      <c r="J11" s="264"/>
      <c r="K11" s="264">
        <f t="shared" si="1"/>
        <v>24.14</v>
      </c>
      <c r="L11" s="18"/>
      <c r="M11" s="232"/>
      <c r="N11" s="264">
        <f t="shared" si="2"/>
        <v>18.98</v>
      </c>
      <c r="O11" s="18"/>
      <c r="P11" s="88"/>
      <c r="Q11" s="88"/>
      <c r="R11" s="90"/>
    </row>
    <row r="12" spans="1:18" ht="12.95" customHeight="1" x14ac:dyDescent="0.2">
      <c r="A12" s="543" t="s">
        <v>225</v>
      </c>
      <c r="B12" s="78">
        <v>6.39</v>
      </c>
      <c r="C12" s="309">
        <v>3.3</v>
      </c>
      <c r="D12" s="309">
        <v>2.7</v>
      </c>
      <c r="E12" s="309"/>
      <c r="F12" s="545">
        <v>9.7100000000000009</v>
      </c>
      <c r="G12" s="545">
        <f t="shared" si="3"/>
        <v>9.7100000000000009</v>
      </c>
      <c r="H12" s="18">
        <v>6.39</v>
      </c>
      <c r="I12" s="232"/>
      <c r="J12" s="545">
        <f>F12</f>
        <v>9.7100000000000009</v>
      </c>
      <c r="K12" s="264"/>
      <c r="L12" s="18"/>
      <c r="M12" s="232">
        <f t="shared" ref="M12:M22" si="4">H12</f>
        <v>6.39</v>
      </c>
      <c r="N12" s="264"/>
      <c r="O12" s="18"/>
      <c r="P12" s="88"/>
      <c r="Q12" s="88">
        <v>2</v>
      </c>
      <c r="R12" s="90"/>
    </row>
    <row r="13" spans="1:18" ht="12.95" customHeight="1" x14ac:dyDescent="0.2">
      <c r="A13" s="544"/>
      <c r="B13" s="78">
        <v>15.83</v>
      </c>
      <c r="C13" s="309">
        <v>3.3</v>
      </c>
      <c r="D13" s="309">
        <v>2.7</v>
      </c>
      <c r="E13" s="309"/>
      <c r="F13" s="546"/>
      <c r="G13" s="546"/>
      <c r="H13" s="18">
        <v>13.43</v>
      </c>
      <c r="I13" s="232"/>
      <c r="J13" s="546"/>
      <c r="K13" s="264"/>
      <c r="L13" s="18"/>
      <c r="M13" s="232">
        <f t="shared" si="4"/>
        <v>13.43</v>
      </c>
      <c r="N13" s="264"/>
      <c r="O13" s="18"/>
      <c r="P13" s="88">
        <v>2.4</v>
      </c>
      <c r="Q13" s="88"/>
      <c r="R13" s="90"/>
    </row>
    <row r="14" spans="1:18" ht="12.95" customHeight="1" x14ac:dyDescent="0.2">
      <c r="A14" s="543" t="s">
        <v>273</v>
      </c>
      <c r="B14" s="78">
        <v>9.91</v>
      </c>
      <c r="C14" s="309">
        <v>3.3</v>
      </c>
      <c r="D14" s="309">
        <v>2.7</v>
      </c>
      <c r="E14" s="309">
        <v>1</v>
      </c>
      <c r="F14" s="545">
        <v>44.32</v>
      </c>
      <c r="G14" s="545">
        <f t="shared" ref="G14" si="5">F14</f>
        <v>44.32</v>
      </c>
      <c r="H14" s="18">
        <v>9.91</v>
      </c>
      <c r="I14" s="232"/>
      <c r="J14" s="264"/>
      <c r="K14" s="545">
        <f>F14</f>
        <v>44.32</v>
      </c>
      <c r="L14" s="18"/>
      <c r="M14" s="232"/>
      <c r="N14" s="264">
        <f t="shared" ref="N14:N15" si="6">H14</f>
        <v>9.91</v>
      </c>
      <c r="O14" s="18"/>
      <c r="P14" s="88"/>
      <c r="Q14" s="88">
        <v>5</v>
      </c>
      <c r="R14" s="90"/>
    </row>
    <row r="15" spans="1:18" ht="12.95" customHeight="1" x14ac:dyDescent="0.2">
      <c r="A15" s="544"/>
      <c r="B15" s="78">
        <v>20.91</v>
      </c>
      <c r="C15" s="309">
        <v>3.3</v>
      </c>
      <c r="D15" s="309">
        <v>2.7</v>
      </c>
      <c r="E15" s="309">
        <v>0.31</v>
      </c>
      <c r="F15" s="546"/>
      <c r="G15" s="546"/>
      <c r="H15" s="18">
        <v>19.809999999999999</v>
      </c>
      <c r="I15" s="232"/>
      <c r="J15" s="264">
        <f>F15</f>
        <v>0</v>
      </c>
      <c r="K15" s="546"/>
      <c r="L15" s="18"/>
      <c r="M15" s="232"/>
      <c r="N15" s="264">
        <f t="shared" si="6"/>
        <v>19.809999999999999</v>
      </c>
      <c r="O15" s="18"/>
      <c r="P15" s="88"/>
      <c r="Q15" s="88"/>
      <c r="R15" s="90"/>
    </row>
    <row r="16" spans="1:18" ht="12.95" customHeight="1" x14ac:dyDescent="0.2">
      <c r="A16" s="543" t="s">
        <v>227</v>
      </c>
      <c r="B16" s="78">
        <v>2.4900000000000002</v>
      </c>
      <c r="C16" s="309">
        <v>3.3</v>
      </c>
      <c r="D16" s="309">
        <v>2.7</v>
      </c>
      <c r="E16" s="309"/>
      <c r="F16" s="545">
        <v>13.69</v>
      </c>
      <c r="G16" s="545">
        <f t="shared" ref="G16" si="7">F16</f>
        <v>13.69</v>
      </c>
      <c r="H16" s="18">
        <v>2.4900000000000002</v>
      </c>
      <c r="I16" s="232"/>
      <c r="J16" s="545">
        <f>F16</f>
        <v>13.69</v>
      </c>
      <c r="K16" s="264"/>
      <c r="L16" s="18"/>
      <c r="M16" s="232">
        <f t="shared" si="4"/>
        <v>2.4900000000000002</v>
      </c>
      <c r="N16" s="264"/>
      <c r="O16" s="18"/>
      <c r="P16" s="88"/>
      <c r="Q16" s="88">
        <v>1.2</v>
      </c>
      <c r="R16" s="90"/>
    </row>
    <row r="17" spans="1:18" ht="12.95" customHeight="1" x14ac:dyDescent="0.2">
      <c r="A17" s="544"/>
      <c r="B17" s="78">
        <v>13.49</v>
      </c>
      <c r="C17" s="309">
        <v>3.3</v>
      </c>
      <c r="D17" s="309">
        <v>2.7</v>
      </c>
      <c r="E17" s="309"/>
      <c r="F17" s="546"/>
      <c r="G17" s="546"/>
      <c r="H17" s="18">
        <v>12.69</v>
      </c>
      <c r="I17" s="232"/>
      <c r="J17" s="546"/>
      <c r="K17" s="264"/>
      <c r="L17" s="18"/>
      <c r="M17" s="232">
        <f t="shared" si="4"/>
        <v>12.69</v>
      </c>
      <c r="N17" s="264"/>
      <c r="O17" s="18"/>
      <c r="P17" s="88">
        <v>0.8</v>
      </c>
      <c r="Q17" s="88"/>
      <c r="R17" s="90"/>
    </row>
    <row r="18" spans="1:18" ht="12.95" customHeight="1" x14ac:dyDescent="0.2">
      <c r="A18" s="543" t="s">
        <v>228</v>
      </c>
      <c r="B18" s="78">
        <v>3.65</v>
      </c>
      <c r="C18" s="309">
        <v>3.3</v>
      </c>
      <c r="D18" s="309">
        <v>2.7</v>
      </c>
      <c r="E18" s="309"/>
      <c r="F18" s="545">
        <v>17.66</v>
      </c>
      <c r="G18" s="545">
        <f t="shared" ref="G18" si="8">F18</f>
        <v>17.66</v>
      </c>
      <c r="H18" s="18">
        <v>3.65</v>
      </c>
      <c r="I18" s="232"/>
      <c r="J18" s="264"/>
      <c r="K18" s="545">
        <f>F18</f>
        <v>17.66</v>
      </c>
      <c r="L18" s="18"/>
      <c r="M18" s="232"/>
      <c r="N18" s="264">
        <f t="shared" ref="N18:N19" si="9">H18</f>
        <v>3.65</v>
      </c>
      <c r="O18" s="18"/>
      <c r="P18" s="88"/>
      <c r="Q18" s="88">
        <v>2</v>
      </c>
      <c r="R18" s="90"/>
    </row>
    <row r="19" spans="1:18" ht="12.95" customHeight="1" x14ac:dyDescent="0.2">
      <c r="A19" s="544"/>
      <c r="B19" s="78">
        <v>14.65</v>
      </c>
      <c r="C19" s="309">
        <v>3.3</v>
      </c>
      <c r="D19" s="309">
        <v>2.7</v>
      </c>
      <c r="E19" s="309">
        <v>0.31</v>
      </c>
      <c r="F19" s="546"/>
      <c r="G19" s="546"/>
      <c r="H19" s="18">
        <v>12.75</v>
      </c>
      <c r="I19" s="232"/>
      <c r="J19" s="264"/>
      <c r="K19" s="546"/>
      <c r="L19" s="18"/>
      <c r="M19" s="232"/>
      <c r="N19" s="264">
        <f t="shared" si="9"/>
        <v>12.75</v>
      </c>
      <c r="O19" s="18"/>
      <c r="P19" s="88"/>
      <c r="Q19" s="88"/>
      <c r="R19" s="90"/>
    </row>
    <row r="20" spans="1:18" ht="12.95" customHeight="1" x14ac:dyDescent="0.2">
      <c r="A20" s="261" t="s">
        <v>229</v>
      </c>
      <c r="B20" s="78">
        <v>5.76</v>
      </c>
      <c r="C20" s="309">
        <v>3.3</v>
      </c>
      <c r="D20" s="309">
        <v>2.7</v>
      </c>
      <c r="E20" s="309"/>
      <c r="F20" s="309">
        <v>2.0499999999999998</v>
      </c>
      <c r="G20" s="309">
        <f t="shared" si="3"/>
        <v>2.0499999999999998</v>
      </c>
      <c r="H20" s="18">
        <v>4.96</v>
      </c>
      <c r="I20" s="232">
        <f>F20</f>
        <v>2.0499999999999998</v>
      </c>
      <c r="J20" s="264"/>
      <c r="K20" s="264"/>
      <c r="L20" s="18"/>
      <c r="M20" s="232"/>
      <c r="N20" s="264"/>
      <c r="O20" s="18"/>
      <c r="P20" s="88">
        <v>0.8</v>
      </c>
      <c r="Q20" s="88"/>
      <c r="R20" s="90"/>
    </row>
    <row r="21" spans="1:18" x14ac:dyDescent="0.2">
      <c r="A21" s="543" t="s">
        <v>230</v>
      </c>
      <c r="B21" s="78">
        <v>6.78</v>
      </c>
      <c r="C21" s="309">
        <v>3.3</v>
      </c>
      <c r="D21" s="309">
        <v>2.7</v>
      </c>
      <c r="E21" s="309">
        <v>5.14</v>
      </c>
      <c r="F21" s="545">
        <v>11.49</v>
      </c>
      <c r="G21" s="545">
        <f t="shared" si="3"/>
        <v>11.49</v>
      </c>
      <c r="H21" s="18">
        <v>3.35</v>
      </c>
      <c r="I21" s="232"/>
      <c r="J21" s="545">
        <f>F21</f>
        <v>11.49</v>
      </c>
      <c r="K21" s="264"/>
      <c r="L21" s="18"/>
      <c r="M21" s="232">
        <f t="shared" si="4"/>
        <v>3.35</v>
      </c>
      <c r="N21" s="264"/>
      <c r="O21" s="18"/>
      <c r="P21" s="88">
        <v>3.43</v>
      </c>
      <c r="Q21" s="88"/>
      <c r="R21" s="90"/>
    </row>
    <row r="22" spans="1:18" ht="14.1" customHeight="1" x14ac:dyDescent="0.2">
      <c r="A22" s="544"/>
      <c r="B22" s="78">
        <v>6.78</v>
      </c>
      <c r="C22" s="309">
        <v>3.3</v>
      </c>
      <c r="D22" s="309">
        <v>2.7</v>
      </c>
      <c r="E22" s="309"/>
      <c r="F22" s="546"/>
      <c r="G22" s="546"/>
      <c r="H22" s="18">
        <v>5.98</v>
      </c>
      <c r="I22" s="232"/>
      <c r="J22" s="546"/>
      <c r="K22" s="264">
        <f>F22</f>
        <v>0</v>
      </c>
      <c r="L22" s="18"/>
      <c r="M22" s="232">
        <f t="shared" si="4"/>
        <v>5.98</v>
      </c>
      <c r="N22" s="264"/>
      <c r="O22" s="18"/>
      <c r="P22" s="88"/>
      <c r="Q22" s="88"/>
      <c r="R22" s="90"/>
    </row>
    <row r="23" spans="1:18" ht="14.1" customHeight="1" x14ac:dyDescent="0.2">
      <c r="A23" s="543" t="s">
        <v>231</v>
      </c>
      <c r="B23" s="78">
        <v>4.96</v>
      </c>
      <c r="C23" s="309">
        <v>3.3</v>
      </c>
      <c r="D23" s="309">
        <v>2.7</v>
      </c>
      <c r="E23" s="309">
        <v>0.52</v>
      </c>
      <c r="F23" s="545">
        <v>88.02</v>
      </c>
      <c r="G23" s="545">
        <f t="shared" ref="G23" si="10">F23</f>
        <v>88.02</v>
      </c>
      <c r="H23" s="18">
        <v>3.76</v>
      </c>
      <c r="I23" s="232"/>
      <c r="J23" s="264"/>
      <c r="K23" s="545">
        <f>F23</f>
        <v>88.02</v>
      </c>
      <c r="L23" s="18"/>
      <c r="M23" s="232"/>
      <c r="N23" s="264">
        <f t="shared" ref="N23:N24" si="11">H23</f>
        <v>3.76</v>
      </c>
      <c r="O23" s="18"/>
      <c r="P23" s="88">
        <v>1.2</v>
      </c>
      <c r="Q23" s="88"/>
      <c r="R23" s="90"/>
    </row>
    <row r="24" spans="1:18" ht="14.1" customHeight="1" x14ac:dyDescent="0.2">
      <c r="A24" s="544"/>
      <c r="B24" s="78">
        <v>67.260000000000005</v>
      </c>
      <c r="C24" s="309">
        <v>3.3</v>
      </c>
      <c r="D24" s="309">
        <v>2.7</v>
      </c>
      <c r="E24" s="309">
        <v>6.93</v>
      </c>
      <c r="F24" s="546"/>
      <c r="G24" s="546"/>
      <c r="H24" s="18">
        <v>51.39</v>
      </c>
      <c r="I24" s="232"/>
      <c r="J24" s="264"/>
      <c r="K24" s="546"/>
      <c r="L24" s="18"/>
      <c r="M24" s="232"/>
      <c r="N24" s="264">
        <f t="shared" si="11"/>
        <v>51.39</v>
      </c>
      <c r="O24" s="18"/>
      <c r="P24" s="88"/>
      <c r="Q24" s="88"/>
      <c r="R24" s="90"/>
    </row>
    <row r="25" spans="1:18" ht="12.95" customHeight="1" x14ac:dyDescent="0.2">
      <c r="A25" s="261" t="s">
        <v>275</v>
      </c>
      <c r="B25" s="78">
        <v>24.69</v>
      </c>
      <c r="C25" s="309">
        <v>3.3</v>
      </c>
      <c r="D25" s="309">
        <v>2.7</v>
      </c>
      <c r="E25" s="309">
        <v>1.35</v>
      </c>
      <c r="F25" s="309">
        <v>74.430000000000007</v>
      </c>
      <c r="G25" s="309">
        <f t="shared" si="3"/>
        <v>74.430000000000007</v>
      </c>
      <c r="H25" s="18">
        <v>20.39</v>
      </c>
      <c r="I25" s="232"/>
      <c r="J25" s="264"/>
      <c r="K25" s="31"/>
      <c r="L25" s="18">
        <f>F25</f>
        <v>74.430000000000007</v>
      </c>
      <c r="M25" s="232"/>
      <c r="N25" s="264"/>
      <c r="O25" s="18">
        <f>H25</f>
        <v>20.39</v>
      </c>
      <c r="P25" s="88"/>
      <c r="Q25" s="88"/>
      <c r="R25" s="90"/>
    </row>
    <row r="26" spans="1:18" ht="12.95" customHeight="1" x14ac:dyDescent="0.2">
      <c r="A26" s="261" t="s">
        <v>233</v>
      </c>
      <c r="B26" s="78">
        <v>16.46</v>
      </c>
      <c r="C26" s="309">
        <v>3.3</v>
      </c>
      <c r="D26" s="309">
        <v>2.7</v>
      </c>
      <c r="E26" s="309">
        <v>1.04</v>
      </c>
      <c r="F26" s="309">
        <v>14.82</v>
      </c>
      <c r="G26" s="309">
        <f t="shared" si="3"/>
        <v>14.82</v>
      </c>
      <c r="H26" s="18">
        <v>13.39</v>
      </c>
      <c r="I26" s="232"/>
      <c r="J26" s="264">
        <f>F26</f>
        <v>14.82</v>
      </c>
      <c r="K26" s="31"/>
      <c r="L26" s="18"/>
      <c r="M26" s="232">
        <f t="shared" ref="M26:M37" si="12">H26</f>
        <v>13.39</v>
      </c>
      <c r="N26" s="264"/>
      <c r="O26" s="18"/>
      <c r="P26" s="88">
        <v>2.4</v>
      </c>
      <c r="Q26" s="88"/>
      <c r="R26" s="90"/>
    </row>
    <row r="27" spans="1:18" ht="12.95" customHeight="1" x14ac:dyDescent="0.2">
      <c r="A27" s="261" t="s">
        <v>234</v>
      </c>
      <c r="B27" s="78">
        <v>11.24</v>
      </c>
      <c r="C27" s="309">
        <v>3.3</v>
      </c>
      <c r="D27" s="309">
        <v>2.7</v>
      </c>
      <c r="E27" s="309"/>
      <c r="F27" s="309">
        <v>7.87</v>
      </c>
      <c r="G27" s="309">
        <f t="shared" si="3"/>
        <v>7.87</v>
      </c>
      <c r="H27" s="18">
        <v>10.44</v>
      </c>
      <c r="I27" s="232"/>
      <c r="J27" s="264">
        <f>F27</f>
        <v>7.87</v>
      </c>
      <c r="K27" s="31"/>
      <c r="L27" s="18"/>
      <c r="M27" s="232">
        <f t="shared" si="12"/>
        <v>10.44</v>
      </c>
      <c r="N27" s="264"/>
      <c r="O27" s="18"/>
      <c r="P27" s="88">
        <v>0.8</v>
      </c>
      <c r="Q27" s="88"/>
      <c r="R27" s="90"/>
    </row>
    <row r="28" spans="1:18" ht="12.95" customHeight="1" x14ac:dyDescent="0.2">
      <c r="A28" s="543" t="s">
        <v>257</v>
      </c>
      <c r="B28" s="78">
        <v>7.28</v>
      </c>
      <c r="C28" s="309">
        <v>3.3</v>
      </c>
      <c r="D28" s="309">
        <v>2.7</v>
      </c>
      <c r="E28" s="309"/>
      <c r="F28" s="545">
        <v>42.07</v>
      </c>
      <c r="G28" s="545">
        <f t="shared" si="3"/>
        <v>42.07</v>
      </c>
      <c r="H28" s="18">
        <v>7.28</v>
      </c>
      <c r="I28" s="232"/>
      <c r="J28" s="545">
        <f>F28</f>
        <v>42.07</v>
      </c>
      <c r="K28" s="31"/>
      <c r="L28" s="18"/>
      <c r="M28" s="232">
        <f t="shared" si="12"/>
        <v>7.28</v>
      </c>
      <c r="N28" s="264"/>
      <c r="O28" s="18"/>
      <c r="P28" s="88"/>
      <c r="Q28" s="88"/>
      <c r="R28" s="90"/>
    </row>
    <row r="29" spans="1:18" ht="12.95" customHeight="1" x14ac:dyDescent="0.2">
      <c r="A29" s="544"/>
      <c r="B29" s="78">
        <v>24.99</v>
      </c>
      <c r="C29" s="309">
        <v>3.3</v>
      </c>
      <c r="D29" s="309">
        <v>2.7</v>
      </c>
      <c r="E29" s="309"/>
      <c r="F29" s="546"/>
      <c r="G29" s="546"/>
      <c r="H29" s="18">
        <v>21.34</v>
      </c>
      <c r="I29" s="232"/>
      <c r="J29" s="546"/>
      <c r="K29" s="31"/>
      <c r="L29" s="18"/>
      <c r="M29" s="232">
        <f t="shared" si="12"/>
        <v>21.34</v>
      </c>
      <c r="N29" s="264"/>
      <c r="O29" s="18"/>
      <c r="P29" s="88"/>
      <c r="Q29" s="88"/>
      <c r="R29" s="90"/>
    </row>
    <row r="30" spans="1:18" ht="12.95" customHeight="1" x14ac:dyDescent="0.2">
      <c r="A30" s="261" t="s">
        <v>235</v>
      </c>
      <c r="B30" s="78">
        <v>10.3</v>
      </c>
      <c r="C30" s="309">
        <v>3.3</v>
      </c>
      <c r="D30" s="309">
        <v>2.7</v>
      </c>
      <c r="E30" s="309"/>
      <c r="F30" s="309">
        <v>6.15</v>
      </c>
      <c r="G30" s="309">
        <f t="shared" si="3"/>
        <v>6.15</v>
      </c>
      <c r="H30" s="18">
        <v>9.5</v>
      </c>
      <c r="I30" s="232">
        <f>F30</f>
        <v>6.15</v>
      </c>
      <c r="J30" s="264"/>
      <c r="K30" s="31"/>
      <c r="L30" s="18"/>
      <c r="M30" s="232"/>
      <c r="N30" s="264"/>
      <c r="O30" s="18"/>
      <c r="P30" s="88">
        <v>0.8</v>
      </c>
      <c r="Q30" s="88"/>
      <c r="R30" s="90"/>
    </row>
    <row r="31" spans="1:18" ht="12.95" customHeight="1" x14ac:dyDescent="0.2">
      <c r="A31" s="261" t="s">
        <v>236</v>
      </c>
      <c r="B31" s="78">
        <v>6.22</v>
      </c>
      <c r="C31" s="309">
        <v>3.3</v>
      </c>
      <c r="D31" s="309">
        <v>2.7</v>
      </c>
      <c r="E31" s="309"/>
      <c r="F31" s="309">
        <v>2.31</v>
      </c>
      <c r="G31" s="309">
        <f t="shared" si="3"/>
        <v>2.31</v>
      </c>
      <c r="H31" s="18">
        <v>4.62</v>
      </c>
      <c r="I31" s="232"/>
      <c r="J31" s="264">
        <f>F31</f>
        <v>2.31</v>
      </c>
      <c r="K31" s="31"/>
      <c r="L31" s="18"/>
      <c r="M31" s="232">
        <f t="shared" si="12"/>
        <v>4.62</v>
      </c>
      <c r="N31" s="264"/>
      <c r="O31" s="18"/>
      <c r="P31" s="88"/>
      <c r="Q31" s="88"/>
      <c r="R31" s="90"/>
    </row>
    <row r="32" spans="1:18" ht="12.95" customHeight="1" x14ac:dyDescent="0.2">
      <c r="A32" s="543" t="s">
        <v>240</v>
      </c>
      <c r="B32" s="78">
        <v>2.9</v>
      </c>
      <c r="C32" s="309">
        <v>3.3</v>
      </c>
      <c r="D32" s="309">
        <v>2.7</v>
      </c>
      <c r="E32" s="309"/>
      <c r="F32" s="545">
        <v>10.75</v>
      </c>
      <c r="G32" s="545">
        <f t="shared" si="3"/>
        <v>10.75</v>
      </c>
      <c r="H32" s="18">
        <v>2.9</v>
      </c>
      <c r="I32" s="541">
        <f>F32</f>
        <v>10.75</v>
      </c>
      <c r="J32" s="264"/>
      <c r="K32" s="31"/>
      <c r="L32" s="18"/>
      <c r="M32" s="232">
        <f t="shared" si="12"/>
        <v>2.9</v>
      </c>
      <c r="N32" s="264"/>
      <c r="O32" s="18"/>
      <c r="P32" s="88"/>
      <c r="Q32" s="88">
        <v>0.6</v>
      </c>
      <c r="R32" s="90"/>
    </row>
    <row r="33" spans="1:18" ht="12.95" customHeight="1" x14ac:dyDescent="0.2">
      <c r="A33" s="544"/>
      <c r="B33" s="78">
        <v>12.34</v>
      </c>
      <c r="C33" s="309">
        <v>3.3</v>
      </c>
      <c r="D33" s="309">
        <v>2.7</v>
      </c>
      <c r="E33" s="309"/>
      <c r="F33" s="546"/>
      <c r="G33" s="546"/>
      <c r="H33" s="18">
        <v>9.94</v>
      </c>
      <c r="I33" s="542"/>
      <c r="J33" s="264"/>
      <c r="K33" s="31"/>
      <c r="L33" s="18"/>
      <c r="M33" s="232">
        <f t="shared" si="12"/>
        <v>9.94</v>
      </c>
      <c r="N33" s="264"/>
      <c r="O33" s="18"/>
      <c r="P33" s="88">
        <v>0.8</v>
      </c>
      <c r="Q33" s="88"/>
      <c r="R33" s="90"/>
    </row>
    <row r="34" spans="1:18" ht="12.95" customHeight="1" x14ac:dyDescent="0.2">
      <c r="A34" s="261" t="s">
        <v>241</v>
      </c>
      <c r="B34" s="78">
        <v>15.62</v>
      </c>
      <c r="C34" s="309">
        <v>3.3</v>
      </c>
      <c r="D34" s="309">
        <v>2.7</v>
      </c>
      <c r="E34" s="309"/>
      <c r="F34" s="309">
        <v>12.3</v>
      </c>
      <c r="G34" s="309">
        <f t="shared" si="3"/>
        <v>12.3</v>
      </c>
      <c r="H34" s="18">
        <v>13.22</v>
      </c>
      <c r="I34" s="232">
        <f>F34</f>
        <v>12.3</v>
      </c>
      <c r="J34" s="264"/>
      <c r="K34" s="31"/>
      <c r="L34" s="18"/>
      <c r="M34" s="232">
        <f t="shared" si="12"/>
        <v>13.22</v>
      </c>
      <c r="N34" s="264"/>
      <c r="O34" s="18"/>
      <c r="P34" s="88">
        <v>0.8</v>
      </c>
      <c r="Q34" s="88">
        <v>0.6</v>
      </c>
      <c r="R34" s="90"/>
    </row>
    <row r="35" spans="1:18" ht="12.95" customHeight="1" x14ac:dyDescent="0.2">
      <c r="A35" s="261" t="s">
        <v>237</v>
      </c>
      <c r="B35" s="78">
        <v>6.5</v>
      </c>
      <c r="C35" s="309">
        <v>3.3</v>
      </c>
      <c r="D35" s="309">
        <v>2.7</v>
      </c>
      <c r="E35" s="309"/>
      <c r="F35" s="309">
        <v>2.57</v>
      </c>
      <c r="G35" s="309">
        <f t="shared" si="3"/>
        <v>2.57</v>
      </c>
      <c r="H35" s="18">
        <v>5.7</v>
      </c>
      <c r="I35" s="232">
        <f>F35</f>
        <v>2.57</v>
      </c>
      <c r="J35" s="264"/>
      <c r="K35" s="31"/>
      <c r="L35" s="18"/>
      <c r="M35" s="232"/>
      <c r="N35" s="264"/>
      <c r="O35" s="18"/>
      <c r="P35" s="88">
        <v>0.8</v>
      </c>
      <c r="Q35" s="88"/>
      <c r="R35" s="90"/>
    </row>
    <row r="36" spans="1:18" ht="12.95" customHeight="1" x14ac:dyDescent="0.2">
      <c r="A36" s="261" t="s">
        <v>238</v>
      </c>
      <c r="B36" s="78">
        <v>9.06</v>
      </c>
      <c r="C36" s="309">
        <v>3.3</v>
      </c>
      <c r="D36" s="309">
        <v>2.7</v>
      </c>
      <c r="E36" s="309"/>
      <c r="F36" s="309">
        <v>5.0599999999999996</v>
      </c>
      <c r="G36" s="309">
        <f t="shared" si="3"/>
        <v>5.0599999999999996</v>
      </c>
      <c r="H36" s="18">
        <v>8.26</v>
      </c>
      <c r="I36" s="232"/>
      <c r="J36" s="264">
        <f>F36</f>
        <v>5.0599999999999996</v>
      </c>
      <c r="K36" s="31"/>
      <c r="L36" s="18"/>
      <c r="M36" s="232">
        <f t="shared" si="12"/>
        <v>8.26</v>
      </c>
      <c r="N36" s="264"/>
      <c r="O36" s="18"/>
      <c r="P36" s="88"/>
      <c r="Q36" s="88"/>
      <c r="R36" s="90"/>
    </row>
    <row r="37" spans="1:18" ht="31.5" x14ac:dyDescent="0.2">
      <c r="A37" s="261" t="s">
        <v>239</v>
      </c>
      <c r="B37" s="78">
        <v>36.56</v>
      </c>
      <c r="C37" s="309">
        <v>3.3</v>
      </c>
      <c r="D37" s="309">
        <v>2.7</v>
      </c>
      <c r="E37" s="309"/>
      <c r="F37" s="309">
        <v>45.78</v>
      </c>
      <c r="G37" s="309">
        <f t="shared" si="3"/>
        <v>45.78</v>
      </c>
      <c r="H37" s="18">
        <v>30.64</v>
      </c>
      <c r="I37" s="232"/>
      <c r="J37" s="264">
        <f>F37</f>
        <v>45.78</v>
      </c>
      <c r="K37" s="31"/>
      <c r="L37" s="18"/>
      <c r="M37" s="232">
        <f t="shared" si="12"/>
        <v>30.64</v>
      </c>
      <c r="N37" s="264"/>
      <c r="O37" s="18"/>
      <c r="P37" s="88"/>
      <c r="Q37" s="88">
        <f>12*0.5</f>
        <v>6</v>
      </c>
      <c r="R37" s="90"/>
    </row>
    <row r="38" spans="1:18" ht="12.95" customHeight="1" x14ac:dyDescent="0.2">
      <c r="A38" s="261" t="s">
        <v>242</v>
      </c>
      <c r="B38" s="78">
        <v>39.9</v>
      </c>
      <c r="C38" s="309">
        <v>3.3</v>
      </c>
      <c r="D38" s="309">
        <v>2.7</v>
      </c>
      <c r="E38" s="309"/>
      <c r="F38" s="309">
        <v>43.95</v>
      </c>
      <c r="G38" s="309">
        <f t="shared" si="3"/>
        <v>43.95</v>
      </c>
      <c r="H38" s="18">
        <v>32.380000000000003</v>
      </c>
      <c r="I38" s="232"/>
      <c r="J38" s="264">
        <f>F38</f>
        <v>43.95</v>
      </c>
      <c r="K38" s="31"/>
      <c r="L38" s="18"/>
      <c r="M38" s="232">
        <f t="shared" ref="M38" si="13">H38</f>
        <v>32.380000000000003</v>
      </c>
      <c r="N38" s="264"/>
      <c r="O38" s="18"/>
      <c r="P38" s="88">
        <v>0.8</v>
      </c>
      <c r="Q38" s="88">
        <v>7.2</v>
      </c>
      <c r="R38" s="90"/>
    </row>
    <row r="39" spans="1:18" ht="12.95" customHeight="1" x14ac:dyDescent="0.2">
      <c r="A39" s="308" t="s">
        <v>243</v>
      </c>
      <c r="B39" s="78">
        <v>16.54</v>
      </c>
      <c r="C39" s="309">
        <v>3.3</v>
      </c>
      <c r="D39" s="309">
        <v>2.7</v>
      </c>
      <c r="E39" s="309"/>
      <c r="F39" s="309">
        <v>13.94</v>
      </c>
      <c r="G39" s="309">
        <f t="shared" si="3"/>
        <v>13.94</v>
      </c>
      <c r="H39" s="18">
        <v>8.44</v>
      </c>
      <c r="I39" s="232"/>
      <c r="J39" s="264">
        <f>F39</f>
        <v>13.94</v>
      </c>
      <c r="K39" s="31"/>
      <c r="L39" s="18"/>
      <c r="M39" s="232">
        <f t="shared" ref="M39" si="14">H39</f>
        <v>8.44</v>
      </c>
      <c r="N39" s="264"/>
      <c r="O39" s="18"/>
      <c r="P39" s="88"/>
      <c r="Q39" s="88"/>
      <c r="R39" s="90"/>
    </row>
    <row r="40" spans="1:18" ht="12.95" customHeight="1" x14ac:dyDescent="0.2">
      <c r="A40" s="308" t="s">
        <v>244</v>
      </c>
      <c r="B40" s="78">
        <v>7.56</v>
      </c>
      <c r="C40" s="309">
        <v>3.3</v>
      </c>
      <c r="D40" s="309">
        <v>2.7</v>
      </c>
      <c r="E40" s="309"/>
      <c r="F40" s="309">
        <v>3.34</v>
      </c>
      <c r="G40" s="309">
        <f t="shared" si="0"/>
        <v>3.34</v>
      </c>
      <c r="H40" s="18">
        <v>6.76</v>
      </c>
      <c r="I40" s="232">
        <f>F40</f>
        <v>3.34</v>
      </c>
      <c r="J40" s="264"/>
      <c r="K40" s="31"/>
      <c r="L40" s="18"/>
      <c r="M40" s="232"/>
      <c r="N40" s="264"/>
      <c r="O40" s="18"/>
      <c r="P40" s="88">
        <v>0.8</v>
      </c>
      <c r="Q40" s="88"/>
      <c r="R40" s="90"/>
    </row>
    <row r="41" spans="1:18" ht="12.95" customHeight="1" x14ac:dyDescent="0.2">
      <c r="A41" s="308" t="s">
        <v>254</v>
      </c>
      <c r="B41" s="78">
        <v>6.44</v>
      </c>
      <c r="C41" s="309">
        <v>3.3</v>
      </c>
      <c r="D41" s="309">
        <v>2.7</v>
      </c>
      <c r="E41" s="309"/>
      <c r="F41" s="309">
        <v>2.44</v>
      </c>
      <c r="G41" s="309">
        <f t="shared" si="0"/>
        <v>2.44</v>
      </c>
      <c r="H41" s="18">
        <v>5.64</v>
      </c>
      <c r="I41" s="232">
        <f t="shared" ref="I41:I42" si="15">F41</f>
        <v>2.44</v>
      </c>
      <c r="J41" s="264"/>
      <c r="K41" s="31"/>
      <c r="L41" s="18"/>
      <c r="M41" s="232"/>
      <c r="N41" s="264"/>
      <c r="O41" s="18"/>
      <c r="P41" s="88">
        <v>0.8</v>
      </c>
      <c r="Q41" s="88"/>
      <c r="R41" s="90"/>
    </row>
    <row r="42" spans="1:18" ht="12.95" customHeight="1" x14ac:dyDescent="0.2">
      <c r="A42" s="261" t="s">
        <v>245</v>
      </c>
      <c r="B42" s="78">
        <v>8.36</v>
      </c>
      <c r="C42" s="309">
        <v>3.3</v>
      </c>
      <c r="D42" s="309">
        <v>2.7</v>
      </c>
      <c r="E42" s="309"/>
      <c r="F42" s="309">
        <v>4.28</v>
      </c>
      <c r="G42" s="309">
        <f t="shared" si="0"/>
        <v>4.28</v>
      </c>
      <c r="H42" s="18">
        <v>6.76</v>
      </c>
      <c r="I42" s="232">
        <f t="shared" si="15"/>
        <v>4.28</v>
      </c>
      <c r="J42" s="264"/>
      <c r="K42" s="31"/>
      <c r="L42" s="18"/>
      <c r="M42" s="232"/>
      <c r="N42" s="264"/>
      <c r="O42" s="18"/>
      <c r="P42" s="88">
        <v>0.8</v>
      </c>
      <c r="Q42" s="88"/>
      <c r="R42" s="90"/>
    </row>
    <row r="43" spans="1:18" ht="12.95" customHeight="1" x14ac:dyDescent="0.2">
      <c r="A43" s="543" t="s">
        <v>246</v>
      </c>
      <c r="B43" s="78">
        <v>20.91</v>
      </c>
      <c r="C43" s="309">
        <v>3.3</v>
      </c>
      <c r="D43" s="309">
        <v>2.7</v>
      </c>
      <c r="E43" s="309">
        <v>15.31</v>
      </c>
      <c r="F43" s="545">
        <v>49.36</v>
      </c>
      <c r="G43" s="545">
        <f t="shared" si="0"/>
        <v>49.36</v>
      </c>
      <c r="H43" s="18">
        <v>19.809999999999999</v>
      </c>
      <c r="I43" s="232"/>
      <c r="J43" s="545">
        <f>F43</f>
        <v>49.36</v>
      </c>
      <c r="K43" s="31"/>
      <c r="L43" s="18"/>
      <c r="M43" s="232">
        <f t="shared" ref="M43:M44" si="16">H43</f>
        <v>19.809999999999999</v>
      </c>
      <c r="N43" s="264"/>
      <c r="O43" s="18"/>
      <c r="P43" s="88">
        <v>1.1000000000000001</v>
      </c>
      <c r="Q43" s="88">
        <v>31.8</v>
      </c>
      <c r="R43" s="90"/>
    </row>
    <row r="44" spans="1:18" ht="12.95" customHeight="1" x14ac:dyDescent="0.2">
      <c r="A44" s="544"/>
      <c r="B44" s="78">
        <v>57.63</v>
      </c>
      <c r="C44" s="309">
        <v>3.3</v>
      </c>
      <c r="D44" s="309">
        <v>2.7</v>
      </c>
      <c r="E44" s="309">
        <v>16</v>
      </c>
      <c r="F44" s="546"/>
      <c r="G44" s="546"/>
      <c r="H44" s="18">
        <v>55.23</v>
      </c>
      <c r="I44" s="232"/>
      <c r="J44" s="546"/>
      <c r="K44" s="31"/>
      <c r="L44" s="18"/>
      <c r="M44" s="232">
        <f t="shared" si="16"/>
        <v>55.23</v>
      </c>
      <c r="N44" s="264"/>
      <c r="O44" s="18"/>
      <c r="P44" s="88"/>
      <c r="Q44" s="88"/>
      <c r="R44" s="90"/>
    </row>
    <row r="45" spans="1:18" ht="12.95" customHeight="1" x14ac:dyDescent="0.2">
      <c r="A45" s="308" t="s">
        <v>247</v>
      </c>
      <c r="B45" s="78">
        <v>9.02</v>
      </c>
      <c r="C45" s="309">
        <v>3.3</v>
      </c>
      <c r="D45" s="309">
        <v>2.7</v>
      </c>
      <c r="E45" s="309"/>
      <c r="F45" s="309">
        <v>9.84</v>
      </c>
      <c r="G45" s="309">
        <f t="shared" si="0"/>
        <v>9.84</v>
      </c>
      <c r="H45" s="18">
        <v>9.02</v>
      </c>
      <c r="I45" s="232">
        <f t="shared" ref="I45:I52" si="17">F45</f>
        <v>9.84</v>
      </c>
      <c r="J45" s="264"/>
      <c r="K45" s="31"/>
      <c r="L45" s="18"/>
      <c r="M45" s="232"/>
      <c r="N45" s="264"/>
      <c r="O45" s="18"/>
      <c r="P45" s="88">
        <v>3.72</v>
      </c>
      <c r="Q45" s="88"/>
      <c r="R45" s="90"/>
    </row>
    <row r="46" spans="1:18" ht="12.95" customHeight="1" x14ac:dyDescent="0.2">
      <c r="A46" s="261" t="s">
        <v>95</v>
      </c>
      <c r="B46" s="78">
        <v>11.1</v>
      </c>
      <c r="C46" s="309">
        <v>3.3</v>
      </c>
      <c r="D46" s="309">
        <v>2.7</v>
      </c>
      <c r="E46" s="309"/>
      <c r="F46" s="309">
        <v>6.84</v>
      </c>
      <c r="G46" s="309">
        <f t="shared" si="0"/>
        <v>6.84</v>
      </c>
      <c r="H46" s="18">
        <v>10</v>
      </c>
      <c r="I46" s="232">
        <f t="shared" si="17"/>
        <v>6.84</v>
      </c>
      <c r="J46" s="264"/>
      <c r="K46" s="31"/>
      <c r="L46" s="18"/>
      <c r="M46" s="232"/>
      <c r="N46" s="264"/>
      <c r="O46" s="18"/>
      <c r="P46" s="88">
        <v>0.8</v>
      </c>
      <c r="Q46" s="88"/>
      <c r="R46" s="90"/>
    </row>
    <row r="47" spans="1:18" ht="12.95" customHeight="1" x14ac:dyDescent="0.2">
      <c r="A47" s="308" t="s">
        <v>248</v>
      </c>
      <c r="B47" s="78">
        <v>7.12</v>
      </c>
      <c r="C47" s="309">
        <v>3.3</v>
      </c>
      <c r="D47" s="309">
        <v>2.7</v>
      </c>
      <c r="E47" s="309"/>
      <c r="F47" s="309">
        <v>3.16</v>
      </c>
      <c r="G47" s="309">
        <f t="shared" si="0"/>
        <v>3.16</v>
      </c>
      <c r="H47" s="18">
        <v>6.32</v>
      </c>
      <c r="I47" s="232">
        <f t="shared" si="17"/>
        <v>3.16</v>
      </c>
      <c r="J47" s="264"/>
      <c r="K47" s="31"/>
      <c r="L47" s="18"/>
      <c r="M47" s="232"/>
      <c r="N47" s="264"/>
      <c r="O47" s="18"/>
      <c r="P47" s="88">
        <v>0.8</v>
      </c>
      <c r="Q47" s="88">
        <v>0.6</v>
      </c>
      <c r="R47" s="90"/>
    </row>
    <row r="48" spans="1:18" ht="12.95" customHeight="1" x14ac:dyDescent="0.2">
      <c r="A48" s="308" t="s">
        <v>249</v>
      </c>
      <c r="B48" s="78">
        <v>7.12</v>
      </c>
      <c r="C48" s="309">
        <v>3.3</v>
      </c>
      <c r="D48" s="309">
        <v>2.7</v>
      </c>
      <c r="E48" s="78"/>
      <c r="F48" s="309">
        <v>3.16</v>
      </c>
      <c r="G48" s="309">
        <f>F48</f>
        <v>3.16</v>
      </c>
      <c r="H48" s="18">
        <v>6.32</v>
      </c>
      <c r="I48" s="232">
        <f t="shared" si="17"/>
        <v>3.16</v>
      </c>
      <c r="J48" s="264"/>
      <c r="K48" s="31"/>
      <c r="L48" s="18"/>
      <c r="M48" s="232"/>
      <c r="N48" s="264"/>
      <c r="O48" s="18"/>
      <c r="P48" s="88">
        <v>0.8</v>
      </c>
      <c r="Q48" s="88">
        <v>0.6</v>
      </c>
      <c r="R48" s="90"/>
    </row>
    <row r="49" spans="1:18" ht="12.95" customHeight="1" x14ac:dyDescent="0.2">
      <c r="A49" s="308" t="s">
        <v>250</v>
      </c>
      <c r="B49" s="78">
        <v>6.4</v>
      </c>
      <c r="C49" s="309">
        <v>3.3</v>
      </c>
      <c r="D49" s="309">
        <v>2.7</v>
      </c>
      <c r="E49" s="309"/>
      <c r="F49" s="309">
        <v>2.5499999999999998</v>
      </c>
      <c r="G49" s="309">
        <f t="shared" ref="G49:G52" si="18">F49</f>
        <v>2.5499999999999998</v>
      </c>
      <c r="H49" s="18">
        <v>5.6</v>
      </c>
      <c r="I49" s="232">
        <f t="shared" si="17"/>
        <v>2.5499999999999998</v>
      </c>
      <c r="J49" s="264"/>
      <c r="K49" s="31"/>
      <c r="L49" s="18"/>
      <c r="M49" s="232"/>
      <c r="N49" s="264"/>
      <c r="O49" s="18"/>
      <c r="P49" s="88">
        <v>0.8</v>
      </c>
      <c r="Q49" s="88">
        <v>0.6</v>
      </c>
      <c r="R49" s="90"/>
    </row>
    <row r="50" spans="1:18" ht="12.95" customHeight="1" x14ac:dyDescent="0.2">
      <c r="A50" s="308" t="s">
        <v>251</v>
      </c>
      <c r="B50" s="78">
        <v>6.4</v>
      </c>
      <c r="C50" s="309">
        <v>3.3</v>
      </c>
      <c r="D50" s="309">
        <v>2.7</v>
      </c>
      <c r="E50" s="309"/>
      <c r="F50" s="309">
        <v>2.5499999999999998</v>
      </c>
      <c r="G50" s="309">
        <f t="shared" si="18"/>
        <v>2.5499999999999998</v>
      </c>
      <c r="H50" s="18">
        <v>5.6</v>
      </c>
      <c r="I50" s="232">
        <f t="shared" si="17"/>
        <v>2.5499999999999998</v>
      </c>
      <c r="J50" s="264"/>
      <c r="K50" s="31"/>
      <c r="L50" s="18"/>
      <c r="M50" s="232"/>
      <c r="N50" s="264"/>
      <c r="O50" s="18"/>
      <c r="P50" s="88">
        <v>0.8</v>
      </c>
      <c r="Q50" s="88">
        <v>0.6</v>
      </c>
      <c r="R50" s="90"/>
    </row>
    <row r="51" spans="1:18" ht="12.95" customHeight="1" x14ac:dyDescent="0.2">
      <c r="A51" s="308" t="s">
        <v>252</v>
      </c>
      <c r="B51" s="78">
        <v>6.7</v>
      </c>
      <c r="C51" s="309">
        <v>3.3</v>
      </c>
      <c r="D51" s="309">
        <v>2.7</v>
      </c>
      <c r="E51" s="309"/>
      <c r="F51" s="309">
        <v>2.7</v>
      </c>
      <c r="G51" s="309">
        <f t="shared" si="18"/>
        <v>2.7</v>
      </c>
      <c r="H51" s="18">
        <v>5.9</v>
      </c>
      <c r="I51" s="232">
        <f t="shared" si="17"/>
        <v>2.7</v>
      </c>
      <c r="J51" s="264"/>
      <c r="K51" s="31"/>
      <c r="L51" s="18"/>
      <c r="M51" s="232"/>
      <c r="N51" s="264"/>
      <c r="O51" s="18"/>
      <c r="P51" s="88">
        <v>0.8</v>
      </c>
      <c r="Q51" s="88"/>
      <c r="R51" s="90"/>
    </row>
    <row r="52" spans="1:18" ht="12.95" customHeight="1" x14ac:dyDescent="0.2">
      <c r="A52" s="308" t="s">
        <v>253</v>
      </c>
      <c r="B52" s="78">
        <v>8.1199999999999992</v>
      </c>
      <c r="C52" s="309">
        <v>3.3</v>
      </c>
      <c r="D52" s="309">
        <v>2.7</v>
      </c>
      <c r="E52" s="309"/>
      <c r="F52" s="309">
        <v>4</v>
      </c>
      <c r="G52" s="309">
        <f t="shared" si="18"/>
        <v>4</v>
      </c>
      <c r="H52" s="18">
        <v>7.32</v>
      </c>
      <c r="I52" s="232">
        <f t="shared" si="17"/>
        <v>4</v>
      </c>
      <c r="J52" s="264"/>
      <c r="K52" s="31"/>
      <c r="L52" s="18"/>
      <c r="M52" s="232"/>
      <c r="N52" s="264"/>
      <c r="O52" s="18"/>
      <c r="P52" s="88">
        <v>0.8</v>
      </c>
      <c r="Q52" s="88"/>
      <c r="R52" s="90"/>
    </row>
    <row r="53" spans="1:18" ht="12.95" customHeight="1" x14ac:dyDescent="0.2">
      <c r="A53" s="91"/>
      <c r="B53" s="93"/>
      <c r="C53" s="262"/>
      <c r="D53" s="93"/>
      <c r="E53" s="93"/>
      <c r="F53" s="93"/>
      <c r="G53" s="93">
        <f t="shared" ref="G53" si="19">F53</f>
        <v>0</v>
      </c>
      <c r="H53" s="94"/>
      <c r="I53" s="232"/>
      <c r="J53" s="264">
        <f t="shared" ref="J53" si="20">F53-I53</f>
        <v>0</v>
      </c>
      <c r="K53" s="31"/>
      <c r="L53" s="18"/>
      <c r="M53" s="232">
        <f t="shared" ref="M53" si="21">H53</f>
        <v>0</v>
      </c>
      <c r="N53" s="264"/>
      <c r="O53" s="18"/>
      <c r="P53" s="88"/>
      <c r="Q53" s="88"/>
      <c r="R53" s="90"/>
    </row>
    <row r="54" spans="1:18" ht="12.95" customHeight="1" thickBot="1" x14ac:dyDescent="0.25">
      <c r="A54" s="186"/>
      <c r="B54" s="264"/>
      <c r="C54" s="264"/>
      <c r="D54" s="264"/>
      <c r="E54" s="264"/>
      <c r="F54" s="264"/>
      <c r="G54" s="264"/>
      <c r="H54" s="18"/>
      <c r="I54" s="23"/>
      <c r="J54" s="48"/>
      <c r="K54" s="137"/>
      <c r="L54" s="69"/>
      <c r="M54" s="68"/>
      <c r="N54" s="48"/>
      <c r="O54" s="69"/>
      <c r="P54" s="88"/>
      <c r="Q54" s="88"/>
      <c r="R54" s="90"/>
    </row>
    <row r="55" spans="1:18" ht="20.100000000000001" customHeight="1" thickBot="1" x14ac:dyDescent="0.25">
      <c r="A55" s="47" t="s">
        <v>60</v>
      </c>
      <c r="B55" s="45"/>
      <c r="C55" s="45"/>
      <c r="D55" s="45"/>
      <c r="E55" s="135"/>
      <c r="F55" s="14"/>
      <c r="G55" s="45"/>
      <c r="H55" s="46"/>
      <c r="I55" s="14">
        <f t="shared" ref="I55:Q55" si="22">SUM(I5:I54)</f>
        <v>78.679999999999993</v>
      </c>
      <c r="J55" s="14">
        <f t="shared" si="22"/>
        <v>260.05</v>
      </c>
      <c r="K55" s="14">
        <f t="shared" si="22"/>
        <v>327.69</v>
      </c>
      <c r="L55" s="14">
        <f t="shared" si="22"/>
        <v>74.430000000000007</v>
      </c>
      <c r="M55" s="14">
        <f t="shared" si="22"/>
        <v>282.22000000000003</v>
      </c>
      <c r="N55" s="14">
        <f t="shared" si="22"/>
        <v>225.93</v>
      </c>
      <c r="O55" s="14">
        <f t="shared" si="22"/>
        <v>20.39</v>
      </c>
      <c r="P55" s="14">
        <f t="shared" si="22"/>
        <v>28.650000000000009</v>
      </c>
      <c r="Q55" s="14">
        <f t="shared" si="22"/>
        <v>67.799999999999983</v>
      </c>
      <c r="R55" s="13"/>
    </row>
    <row r="57" spans="1:18" s="49" customFormat="1" ht="15.95" customHeight="1" x14ac:dyDescent="0.2">
      <c r="A57" s="49" t="s">
        <v>40</v>
      </c>
      <c r="C57" s="66">
        <f>SUM(I55:L55)</f>
        <v>740.85000000000014</v>
      </c>
      <c r="D57" s="49" t="s">
        <v>39</v>
      </c>
    </row>
    <row r="58" spans="1:18" s="49" customFormat="1" ht="15.95" customHeight="1" x14ac:dyDescent="0.2">
      <c r="C58" s="66"/>
    </row>
    <row r="59" spans="1:18" s="49" customFormat="1" ht="15.95" customHeight="1" x14ac:dyDescent="0.2">
      <c r="C59" s="66"/>
    </row>
    <row r="60" spans="1:18" s="49" customFormat="1" ht="12" customHeight="1" x14ac:dyDescent="0.2"/>
    <row r="61" spans="1:18" s="49" customFormat="1" ht="12" customHeight="1" x14ac:dyDescent="0.2"/>
    <row r="62" spans="1:18" s="49" customFormat="1" ht="12" customHeight="1" x14ac:dyDescent="0.2"/>
    <row r="63" spans="1:18" ht="12" customHeight="1" x14ac:dyDescent="0.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</row>
    <row r="64" spans="1:18" x14ac:dyDescent="0.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</row>
    <row r="65" spans="1:18" x14ac:dyDescent="0.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</row>
    <row r="66" spans="1:18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</row>
  </sheetData>
  <mergeCells count="54">
    <mergeCell ref="J43:J44"/>
    <mergeCell ref="J21:J22"/>
    <mergeCell ref="K23:K24"/>
    <mergeCell ref="M3:O3"/>
    <mergeCell ref="J28:J29"/>
    <mergeCell ref="I32:I33"/>
    <mergeCell ref="K5:K6"/>
    <mergeCell ref="J12:J13"/>
    <mergeCell ref="K14:K15"/>
    <mergeCell ref="J16:J17"/>
    <mergeCell ref="K18:K19"/>
    <mergeCell ref="A32:A33"/>
    <mergeCell ref="F32:F33"/>
    <mergeCell ref="G32:G33"/>
    <mergeCell ref="A43:A44"/>
    <mergeCell ref="F43:F44"/>
    <mergeCell ref="G43:G44"/>
    <mergeCell ref="A23:A24"/>
    <mergeCell ref="F23:F24"/>
    <mergeCell ref="G23:G24"/>
    <mergeCell ref="A28:A29"/>
    <mergeCell ref="F28:F29"/>
    <mergeCell ref="G28:G29"/>
    <mergeCell ref="A18:A19"/>
    <mergeCell ref="F18:F19"/>
    <mergeCell ref="G18:G19"/>
    <mergeCell ref="A21:A22"/>
    <mergeCell ref="F21:F22"/>
    <mergeCell ref="G21:G22"/>
    <mergeCell ref="A14:A15"/>
    <mergeCell ref="F14:F15"/>
    <mergeCell ref="G14:G15"/>
    <mergeCell ref="A16:A17"/>
    <mergeCell ref="F16:F17"/>
    <mergeCell ref="G16:G17"/>
    <mergeCell ref="A5:A6"/>
    <mergeCell ref="F5:F6"/>
    <mergeCell ref="G5:G6"/>
    <mergeCell ref="A12:A13"/>
    <mergeCell ref="F12:F13"/>
    <mergeCell ref="G12:G13"/>
    <mergeCell ref="R3:R4"/>
    <mergeCell ref="A1:R1"/>
    <mergeCell ref="A3:A4"/>
    <mergeCell ref="B3:B4"/>
    <mergeCell ref="C3:C4"/>
    <mergeCell ref="D3:D4"/>
    <mergeCell ref="P3:P4"/>
    <mergeCell ref="Q3:Q4"/>
    <mergeCell ref="H3:H4"/>
    <mergeCell ref="F3:F4"/>
    <mergeCell ref="G3:G4"/>
    <mergeCell ref="I3:L3"/>
    <mergeCell ref="E3:E4"/>
  </mergeCells>
  <phoneticPr fontId="0" type="noConversion"/>
  <printOptions horizontalCentered="1"/>
  <pageMargins left="0.59055118110236227" right="0.59055118110236227" top="0.59055118110236227" bottom="0.78740157480314965" header="0.51181102362204722" footer="0.39370078740157483"/>
  <pageSetup paperSize="9" scale="85" orientation="landscape" horizontalDpi="300" verticalDpi="300" r:id="rId1"/>
  <headerFooter alignWithMargins="0">
    <oddFooter>&amp;L&amp;"Tahoma,Normal"&amp;9&amp;F/&amp;A&amp;R&amp;"Tahoma,Normal"&amp;9Pag.: 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showZeros="0" zoomScale="90" zoomScaleNormal="90" workbookViewId="0">
      <pane xSplit="7" ySplit="3" topLeftCell="H13" activePane="bottomRight" state="frozen"/>
      <selection activeCell="D345" sqref="D345"/>
      <selection pane="topRight" activeCell="D345" sqref="D345"/>
      <selection pane="bottomLeft" activeCell="D345" sqref="D345"/>
      <selection pane="bottomRight" activeCell="D345" sqref="D345"/>
    </sheetView>
  </sheetViews>
  <sheetFormatPr defaultRowHeight="12.75" x14ac:dyDescent="0.2"/>
  <cols>
    <col min="1" max="1" width="9.7109375" style="1" customWidth="1"/>
    <col min="2" max="11" width="10.7109375" style="1" customWidth="1"/>
    <col min="12" max="16384" width="9.140625" style="1"/>
  </cols>
  <sheetData>
    <row r="1" spans="1:11" ht="24.95" customHeight="1" thickBot="1" x14ac:dyDescent="0.25">
      <c r="A1" s="477" t="s">
        <v>36</v>
      </c>
      <c r="B1" s="475"/>
      <c r="C1" s="475"/>
      <c r="D1" s="475"/>
      <c r="E1" s="475"/>
      <c r="F1" s="475"/>
      <c r="G1" s="475"/>
      <c r="H1" s="475"/>
      <c r="I1" s="475"/>
      <c r="J1" s="475"/>
      <c r="K1" s="476"/>
    </row>
    <row r="2" spans="1:11" ht="20.100000000000001" customHeight="1" thickBot="1" x14ac:dyDescent="0.25">
      <c r="A2" s="70" t="s">
        <v>8</v>
      </c>
      <c r="B2" s="75" t="s">
        <v>217</v>
      </c>
      <c r="C2" s="71"/>
      <c r="D2" s="71"/>
      <c r="E2" s="85"/>
      <c r="F2" s="72" t="s">
        <v>9</v>
      </c>
      <c r="G2" s="75" t="s">
        <v>173</v>
      </c>
      <c r="H2" s="85"/>
      <c r="I2" s="72"/>
      <c r="J2" s="72" t="s">
        <v>10</v>
      </c>
      <c r="K2" s="101" t="s">
        <v>218</v>
      </c>
    </row>
    <row r="3" spans="1:11" ht="18.75" thickTop="1" x14ac:dyDescent="0.2">
      <c r="A3" s="50" t="s">
        <v>0</v>
      </c>
      <c r="B3" s="50" t="s">
        <v>1</v>
      </c>
      <c r="C3" s="50" t="s">
        <v>2</v>
      </c>
      <c r="D3" s="117" t="s">
        <v>22</v>
      </c>
      <c r="E3" s="50" t="s">
        <v>3</v>
      </c>
      <c r="F3" s="51" t="s">
        <v>6</v>
      </c>
      <c r="G3" s="52" t="s">
        <v>4</v>
      </c>
      <c r="H3" s="86" t="s">
        <v>53</v>
      </c>
      <c r="I3" s="87" t="s">
        <v>62</v>
      </c>
      <c r="J3" s="87" t="s">
        <v>1198</v>
      </c>
      <c r="K3" s="87" t="s">
        <v>447</v>
      </c>
    </row>
    <row r="4" spans="1:11" ht="12.95" customHeight="1" x14ac:dyDescent="0.2">
      <c r="A4" s="95" t="s">
        <v>401</v>
      </c>
      <c r="B4" s="77">
        <v>19.68</v>
      </c>
      <c r="C4" s="78">
        <v>4.5</v>
      </c>
      <c r="D4" s="78"/>
      <c r="E4" s="78">
        <f t="shared" ref="E4:E25" si="0">B4*C4</f>
        <v>88.56</v>
      </c>
      <c r="F4" s="77"/>
      <c r="G4" s="79">
        <f t="shared" ref="G4:G25" si="1">E4-F4</f>
        <v>88.56</v>
      </c>
      <c r="H4" s="80">
        <f t="shared" ref="H4:J5" si="2">G4</f>
        <v>88.56</v>
      </c>
      <c r="I4" s="83">
        <f t="shared" si="2"/>
        <v>88.56</v>
      </c>
      <c r="J4" s="83">
        <f t="shared" si="2"/>
        <v>88.56</v>
      </c>
      <c r="K4" s="78">
        <f t="shared" ref="K4:K25" si="3">G4</f>
        <v>88.56</v>
      </c>
    </row>
    <row r="5" spans="1:11" ht="12.95" customHeight="1" x14ac:dyDescent="0.2">
      <c r="A5" s="89" t="s">
        <v>400</v>
      </c>
      <c r="B5" s="17">
        <v>2.46</v>
      </c>
      <c r="C5" s="78">
        <v>4.5</v>
      </c>
      <c r="D5" s="78"/>
      <c r="E5" s="78">
        <f t="shared" si="0"/>
        <v>11.07</v>
      </c>
      <c r="F5" s="78"/>
      <c r="G5" s="79">
        <f t="shared" si="1"/>
        <v>11.07</v>
      </c>
      <c r="H5" s="80">
        <f t="shared" si="2"/>
        <v>11.07</v>
      </c>
      <c r="I5" s="83">
        <f t="shared" si="2"/>
        <v>11.07</v>
      </c>
      <c r="J5" s="83">
        <f t="shared" si="2"/>
        <v>11.07</v>
      </c>
      <c r="K5" s="78">
        <f t="shared" si="3"/>
        <v>11.07</v>
      </c>
    </row>
    <row r="6" spans="1:11" ht="12.95" customHeight="1" x14ac:dyDescent="0.2">
      <c r="A6" s="89" t="s">
        <v>0</v>
      </c>
      <c r="B6" s="17">
        <v>17.350000000000001</v>
      </c>
      <c r="C6" s="78">
        <v>4.5</v>
      </c>
      <c r="D6" s="78"/>
      <c r="E6" s="78">
        <f t="shared" si="0"/>
        <v>78.075000000000003</v>
      </c>
      <c r="F6" s="78"/>
      <c r="G6" s="79">
        <f t="shared" si="1"/>
        <v>78.075000000000003</v>
      </c>
      <c r="H6" s="80"/>
      <c r="I6" s="83">
        <f t="shared" ref="H6:I7" si="4">H6</f>
        <v>0</v>
      </c>
      <c r="J6" s="83"/>
      <c r="K6" s="78">
        <f t="shared" si="3"/>
        <v>78.075000000000003</v>
      </c>
    </row>
    <row r="7" spans="1:11" ht="12.95" customHeight="1" x14ac:dyDescent="0.2">
      <c r="A7" s="89" t="s">
        <v>132</v>
      </c>
      <c r="B7" s="78">
        <v>18.43</v>
      </c>
      <c r="C7" s="78">
        <v>4.5</v>
      </c>
      <c r="D7" s="78"/>
      <c r="E7" s="78">
        <f t="shared" si="0"/>
        <v>82.935000000000002</v>
      </c>
      <c r="F7" s="78"/>
      <c r="G7" s="79">
        <f t="shared" si="1"/>
        <v>82.935000000000002</v>
      </c>
      <c r="H7" s="80">
        <f t="shared" si="4"/>
        <v>82.935000000000002</v>
      </c>
      <c r="I7" s="83">
        <f t="shared" si="4"/>
        <v>82.935000000000002</v>
      </c>
      <c r="J7" s="83">
        <f t="shared" ref="J7:J13" si="5">I7</f>
        <v>82.935000000000002</v>
      </c>
      <c r="K7" s="78">
        <f t="shared" si="3"/>
        <v>82.935000000000002</v>
      </c>
    </row>
    <row r="8" spans="1:11" ht="12.95" customHeight="1" x14ac:dyDescent="0.2">
      <c r="A8" s="89" t="s">
        <v>322</v>
      </c>
      <c r="B8" s="78">
        <v>5.87</v>
      </c>
      <c r="C8" s="78">
        <v>4.5</v>
      </c>
      <c r="D8" s="78"/>
      <c r="E8" s="78">
        <f t="shared" ref="E8:E22" si="6">B8*C8</f>
        <v>26.414999999999999</v>
      </c>
      <c r="F8" s="78">
        <v>5.2</v>
      </c>
      <c r="G8" s="79">
        <f t="shared" ref="G8:G22" si="7">E8-F8</f>
        <v>21.215</v>
      </c>
      <c r="H8" s="80">
        <f t="shared" ref="H8:H21" si="8">G8</f>
        <v>21.215</v>
      </c>
      <c r="I8" s="83">
        <f t="shared" ref="I8:I21" si="9">H8</f>
        <v>21.215</v>
      </c>
      <c r="J8" s="83">
        <f t="shared" si="5"/>
        <v>21.215</v>
      </c>
      <c r="K8" s="78">
        <f t="shared" si="3"/>
        <v>21.215</v>
      </c>
    </row>
    <row r="9" spans="1:11" ht="12.95" customHeight="1" x14ac:dyDescent="0.2">
      <c r="A9" s="89" t="s">
        <v>133</v>
      </c>
      <c r="B9" s="78">
        <v>2.4900000000000002</v>
      </c>
      <c r="C9" s="78">
        <v>4.5</v>
      </c>
      <c r="D9" s="78"/>
      <c r="E9" s="78">
        <f t="shared" si="6"/>
        <v>11.205000000000002</v>
      </c>
      <c r="F9" s="78"/>
      <c r="G9" s="79">
        <f t="shared" si="7"/>
        <v>11.205000000000002</v>
      </c>
      <c r="H9" s="80">
        <f t="shared" si="8"/>
        <v>11.205000000000002</v>
      </c>
      <c r="I9" s="83">
        <f t="shared" si="9"/>
        <v>11.205000000000002</v>
      </c>
      <c r="J9" s="83">
        <f t="shared" si="5"/>
        <v>11.205000000000002</v>
      </c>
      <c r="K9" s="78">
        <f t="shared" si="3"/>
        <v>11.205000000000002</v>
      </c>
    </row>
    <row r="10" spans="1:11" ht="12.95" customHeight="1" x14ac:dyDescent="0.2">
      <c r="A10" s="89" t="s">
        <v>320</v>
      </c>
      <c r="B10" s="78">
        <v>2.48</v>
      </c>
      <c r="C10" s="78">
        <v>4.5</v>
      </c>
      <c r="D10" s="78"/>
      <c r="E10" s="78">
        <f t="shared" si="6"/>
        <v>11.16</v>
      </c>
      <c r="F10" s="78">
        <v>0.52</v>
      </c>
      <c r="G10" s="79">
        <f t="shared" si="7"/>
        <v>10.64</v>
      </c>
      <c r="H10" s="80">
        <f t="shared" si="8"/>
        <v>10.64</v>
      </c>
      <c r="I10" s="83">
        <f t="shared" si="9"/>
        <v>10.64</v>
      </c>
      <c r="J10" s="83">
        <f t="shared" si="5"/>
        <v>10.64</v>
      </c>
      <c r="K10" s="78">
        <f t="shared" si="3"/>
        <v>10.64</v>
      </c>
    </row>
    <row r="11" spans="1:11" ht="12.95" customHeight="1" x14ac:dyDescent="0.2">
      <c r="A11" s="89" t="s">
        <v>318</v>
      </c>
      <c r="B11" s="78">
        <v>2.4900000000000002</v>
      </c>
      <c r="C11" s="78">
        <v>4.5</v>
      </c>
      <c r="D11" s="78"/>
      <c r="E11" s="78">
        <f t="shared" si="6"/>
        <v>11.205000000000002</v>
      </c>
      <c r="F11" s="78"/>
      <c r="G11" s="79">
        <f t="shared" si="7"/>
        <v>11.205000000000002</v>
      </c>
      <c r="H11" s="80">
        <f t="shared" si="8"/>
        <v>11.205000000000002</v>
      </c>
      <c r="I11" s="83">
        <f t="shared" si="9"/>
        <v>11.205000000000002</v>
      </c>
      <c r="J11" s="83">
        <f t="shared" si="5"/>
        <v>11.205000000000002</v>
      </c>
      <c r="K11" s="78">
        <f t="shared" si="3"/>
        <v>11.205000000000002</v>
      </c>
    </row>
    <row r="12" spans="1:11" ht="12.95" customHeight="1" x14ac:dyDescent="0.2">
      <c r="A12" s="89" t="s">
        <v>321</v>
      </c>
      <c r="B12" s="78">
        <v>11.32</v>
      </c>
      <c r="C12" s="78">
        <v>4.5</v>
      </c>
      <c r="D12" s="78"/>
      <c r="E12" s="78">
        <f t="shared" si="6"/>
        <v>50.94</v>
      </c>
      <c r="F12" s="78"/>
      <c r="G12" s="79">
        <f t="shared" si="7"/>
        <v>50.94</v>
      </c>
      <c r="H12" s="80">
        <f t="shared" si="8"/>
        <v>50.94</v>
      </c>
      <c r="I12" s="83">
        <f t="shared" si="9"/>
        <v>50.94</v>
      </c>
      <c r="J12" s="83">
        <f t="shared" si="5"/>
        <v>50.94</v>
      </c>
      <c r="K12" s="78">
        <f t="shared" si="3"/>
        <v>50.94</v>
      </c>
    </row>
    <row r="13" spans="1:11" ht="12.95" customHeight="1" x14ac:dyDescent="0.2">
      <c r="A13" s="89" t="s">
        <v>319</v>
      </c>
      <c r="B13" s="78">
        <v>18.43</v>
      </c>
      <c r="C13" s="78">
        <v>4.5</v>
      </c>
      <c r="D13" s="78"/>
      <c r="E13" s="78">
        <f t="shared" si="6"/>
        <v>82.935000000000002</v>
      </c>
      <c r="F13" s="328">
        <v>2.64</v>
      </c>
      <c r="G13" s="79">
        <f t="shared" si="7"/>
        <v>80.295000000000002</v>
      </c>
      <c r="H13" s="80">
        <f t="shared" si="8"/>
        <v>80.295000000000002</v>
      </c>
      <c r="I13" s="83">
        <f t="shared" si="9"/>
        <v>80.295000000000002</v>
      </c>
      <c r="J13" s="83">
        <f t="shared" si="5"/>
        <v>80.295000000000002</v>
      </c>
      <c r="K13" s="78">
        <f t="shared" si="3"/>
        <v>80.295000000000002</v>
      </c>
    </row>
    <row r="14" spans="1:11" ht="12.95" customHeight="1" x14ac:dyDescent="0.2">
      <c r="A14" s="89" t="s">
        <v>0</v>
      </c>
      <c r="B14" s="78">
        <v>17.350000000000001</v>
      </c>
      <c r="C14" s="78">
        <v>4.5</v>
      </c>
      <c r="D14" s="78"/>
      <c r="E14" s="78">
        <f t="shared" si="6"/>
        <v>78.075000000000003</v>
      </c>
      <c r="F14" s="78">
        <v>2.65</v>
      </c>
      <c r="G14" s="79">
        <f t="shared" si="7"/>
        <v>75.424999999999997</v>
      </c>
      <c r="H14" s="80"/>
      <c r="I14" s="83">
        <f t="shared" si="9"/>
        <v>0</v>
      </c>
      <c r="J14" s="83"/>
      <c r="K14" s="78">
        <f t="shared" si="3"/>
        <v>75.424999999999997</v>
      </c>
    </row>
    <row r="15" spans="1:11" ht="12.95" customHeight="1" x14ac:dyDescent="0.2">
      <c r="A15" s="89" t="s">
        <v>399</v>
      </c>
      <c r="B15" s="78">
        <v>2.46</v>
      </c>
      <c r="C15" s="78">
        <v>4.5</v>
      </c>
      <c r="D15" s="78"/>
      <c r="E15" s="78">
        <f t="shared" si="6"/>
        <v>11.07</v>
      </c>
      <c r="F15" s="78"/>
      <c r="G15" s="79">
        <f t="shared" si="7"/>
        <v>11.07</v>
      </c>
      <c r="H15" s="80">
        <f t="shared" si="8"/>
        <v>11.07</v>
      </c>
      <c r="I15" s="83">
        <f t="shared" si="9"/>
        <v>11.07</v>
      </c>
      <c r="J15" s="83">
        <f t="shared" ref="J15:J21" si="10">I15</f>
        <v>11.07</v>
      </c>
      <c r="K15" s="78">
        <f t="shared" si="3"/>
        <v>11.07</v>
      </c>
    </row>
    <row r="16" spans="1:11" ht="12.95" customHeight="1" x14ac:dyDescent="0.2">
      <c r="A16" s="89" t="s">
        <v>323</v>
      </c>
      <c r="B16" s="78">
        <v>37.64</v>
      </c>
      <c r="C16" s="78">
        <v>1.05</v>
      </c>
      <c r="D16" s="78"/>
      <c r="E16" s="78">
        <f t="shared" si="6"/>
        <v>39.522000000000006</v>
      </c>
      <c r="F16" s="78"/>
      <c r="G16" s="79">
        <f t="shared" si="7"/>
        <v>39.522000000000006</v>
      </c>
      <c r="H16" s="80">
        <f t="shared" si="8"/>
        <v>39.522000000000006</v>
      </c>
      <c r="I16" s="83">
        <f t="shared" si="9"/>
        <v>39.522000000000006</v>
      </c>
      <c r="J16" s="83">
        <f t="shared" si="10"/>
        <v>39.522000000000006</v>
      </c>
      <c r="K16" s="78">
        <f t="shared" si="3"/>
        <v>39.522000000000006</v>
      </c>
    </row>
    <row r="17" spans="1:11" ht="12.95" customHeight="1" x14ac:dyDescent="0.2">
      <c r="A17" s="89" t="s">
        <v>324</v>
      </c>
      <c r="B17" s="78">
        <v>57.06</v>
      </c>
      <c r="C17" s="78">
        <v>1.05</v>
      </c>
      <c r="D17" s="78"/>
      <c r="E17" s="78">
        <f t="shared" si="6"/>
        <v>59.913000000000004</v>
      </c>
      <c r="F17" s="78"/>
      <c r="G17" s="79">
        <f t="shared" si="7"/>
        <v>59.913000000000004</v>
      </c>
      <c r="H17" s="80">
        <f t="shared" si="8"/>
        <v>59.913000000000004</v>
      </c>
      <c r="I17" s="83">
        <f t="shared" si="9"/>
        <v>59.913000000000004</v>
      </c>
      <c r="J17" s="83">
        <f t="shared" si="10"/>
        <v>59.913000000000004</v>
      </c>
      <c r="K17" s="78">
        <f t="shared" si="3"/>
        <v>59.913000000000004</v>
      </c>
    </row>
    <row r="18" spans="1:11" ht="12.95" customHeight="1" x14ac:dyDescent="0.2">
      <c r="A18" s="89" t="s">
        <v>325</v>
      </c>
      <c r="B18" s="78">
        <v>37.64</v>
      </c>
      <c r="C18" s="78">
        <v>1.05</v>
      </c>
      <c r="D18" s="78"/>
      <c r="E18" s="78">
        <f t="shared" si="6"/>
        <v>39.522000000000006</v>
      </c>
      <c r="F18" s="78"/>
      <c r="G18" s="79">
        <f t="shared" si="7"/>
        <v>39.522000000000006</v>
      </c>
      <c r="H18" s="80">
        <f t="shared" si="8"/>
        <v>39.522000000000006</v>
      </c>
      <c r="I18" s="83">
        <f t="shared" si="9"/>
        <v>39.522000000000006</v>
      </c>
      <c r="J18" s="83">
        <f t="shared" si="10"/>
        <v>39.522000000000006</v>
      </c>
      <c r="K18" s="78">
        <f t="shared" si="3"/>
        <v>39.522000000000006</v>
      </c>
    </row>
    <row r="19" spans="1:11" ht="12.95" customHeight="1" x14ac:dyDescent="0.2">
      <c r="A19" s="89" t="s">
        <v>326</v>
      </c>
      <c r="B19" s="78">
        <v>19.68</v>
      </c>
      <c r="C19" s="78">
        <v>1.05</v>
      </c>
      <c r="D19" s="78"/>
      <c r="E19" s="78">
        <f t="shared" si="6"/>
        <v>20.664000000000001</v>
      </c>
      <c r="F19" s="78"/>
      <c r="G19" s="79">
        <f t="shared" si="7"/>
        <v>20.664000000000001</v>
      </c>
      <c r="H19" s="80">
        <f t="shared" si="8"/>
        <v>20.664000000000001</v>
      </c>
      <c r="I19" s="83">
        <f t="shared" si="9"/>
        <v>20.664000000000001</v>
      </c>
      <c r="J19" s="83">
        <f t="shared" si="10"/>
        <v>20.664000000000001</v>
      </c>
      <c r="K19" s="78">
        <f t="shared" si="3"/>
        <v>20.664000000000001</v>
      </c>
    </row>
    <row r="20" spans="1:11" ht="12.95" customHeight="1" x14ac:dyDescent="0.2">
      <c r="A20" s="89" t="s">
        <v>327</v>
      </c>
      <c r="B20" s="78">
        <v>15.45</v>
      </c>
      <c r="C20" s="78">
        <v>1.05</v>
      </c>
      <c r="D20" s="78"/>
      <c r="E20" s="78">
        <f t="shared" si="6"/>
        <v>16.2225</v>
      </c>
      <c r="F20" s="78"/>
      <c r="G20" s="79">
        <f t="shared" si="7"/>
        <v>16.2225</v>
      </c>
      <c r="H20" s="80">
        <f t="shared" si="8"/>
        <v>16.2225</v>
      </c>
      <c r="I20" s="83">
        <f t="shared" si="9"/>
        <v>16.2225</v>
      </c>
      <c r="J20" s="83">
        <f t="shared" si="10"/>
        <v>16.2225</v>
      </c>
      <c r="K20" s="78">
        <f t="shared" si="3"/>
        <v>16.2225</v>
      </c>
    </row>
    <row r="21" spans="1:11" ht="12.95" customHeight="1" x14ac:dyDescent="0.2">
      <c r="A21" s="89" t="s">
        <v>328</v>
      </c>
      <c r="B21" s="78">
        <v>19.68</v>
      </c>
      <c r="C21" s="78">
        <v>1.05</v>
      </c>
      <c r="D21" s="78"/>
      <c r="E21" s="78">
        <f t="shared" si="6"/>
        <v>20.664000000000001</v>
      </c>
      <c r="F21" s="78"/>
      <c r="G21" s="79">
        <f t="shared" si="7"/>
        <v>20.664000000000001</v>
      </c>
      <c r="H21" s="80">
        <f t="shared" si="8"/>
        <v>20.664000000000001</v>
      </c>
      <c r="I21" s="83">
        <f t="shared" si="9"/>
        <v>20.664000000000001</v>
      </c>
      <c r="J21" s="83">
        <f t="shared" si="10"/>
        <v>20.664000000000001</v>
      </c>
      <c r="K21" s="78">
        <f t="shared" si="3"/>
        <v>20.664000000000001</v>
      </c>
    </row>
    <row r="22" spans="1:11" ht="12.95" customHeight="1" x14ac:dyDescent="0.2">
      <c r="A22" s="89"/>
      <c r="B22" s="78"/>
      <c r="C22" s="78"/>
      <c r="D22" s="78"/>
      <c r="E22" s="78">
        <f t="shared" si="6"/>
        <v>0</v>
      </c>
      <c r="F22" s="78"/>
      <c r="G22" s="79">
        <f t="shared" si="7"/>
        <v>0</v>
      </c>
      <c r="H22" s="80"/>
      <c r="I22" s="83"/>
      <c r="J22" s="83"/>
      <c r="K22" s="78">
        <f t="shared" si="3"/>
        <v>0</v>
      </c>
    </row>
    <row r="23" spans="1:11" ht="12.95" customHeight="1" x14ac:dyDescent="0.2">
      <c r="A23" s="89"/>
      <c r="B23" s="78"/>
      <c r="C23" s="78"/>
      <c r="D23" s="78"/>
      <c r="E23" s="78"/>
      <c r="F23" s="78"/>
      <c r="G23" s="79">
        <f t="shared" ref="G23:G24" si="11">E23-F23</f>
        <v>0</v>
      </c>
      <c r="H23" s="80"/>
      <c r="I23" s="83"/>
      <c r="J23" s="83"/>
      <c r="K23" s="78">
        <f t="shared" si="3"/>
        <v>0</v>
      </c>
    </row>
    <row r="24" spans="1:11" ht="12.95" customHeight="1" x14ac:dyDescent="0.2">
      <c r="A24" s="89"/>
      <c r="B24" s="78"/>
      <c r="C24" s="78"/>
      <c r="D24" s="78"/>
      <c r="E24" s="78">
        <f t="shared" ref="E24" si="12">B24*C24</f>
        <v>0</v>
      </c>
      <c r="F24" s="78"/>
      <c r="G24" s="79">
        <f t="shared" si="11"/>
        <v>0</v>
      </c>
      <c r="H24" s="80"/>
      <c r="I24" s="83"/>
      <c r="J24" s="83"/>
      <c r="K24" s="78">
        <f t="shared" si="3"/>
        <v>0</v>
      </c>
    </row>
    <row r="25" spans="1:11" ht="12.95" customHeight="1" thickBot="1" x14ac:dyDescent="0.25">
      <c r="A25" s="89"/>
      <c r="B25" s="78"/>
      <c r="C25" s="78"/>
      <c r="D25" s="78"/>
      <c r="E25" s="78">
        <f t="shared" si="0"/>
        <v>0</v>
      </c>
      <c r="F25" s="78"/>
      <c r="G25" s="79">
        <f t="shared" si="1"/>
        <v>0</v>
      </c>
      <c r="H25" s="80"/>
      <c r="I25" s="83"/>
      <c r="J25" s="83"/>
      <c r="K25" s="78">
        <f t="shared" si="3"/>
        <v>0</v>
      </c>
    </row>
    <row r="26" spans="1:11" ht="17.100000000000001" customHeight="1" thickBot="1" x14ac:dyDescent="0.25">
      <c r="A26" s="11" t="s">
        <v>11</v>
      </c>
      <c r="B26" s="14">
        <f>SUM(B4:B25)</f>
        <v>307.95999999999998</v>
      </c>
      <c r="C26" s="64"/>
      <c r="D26" s="14">
        <f>SUM(D4:D25)</f>
        <v>0</v>
      </c>
      <c r="E26" s="64"/>
      <c r="F26" s="64"/>
      <c r="G26" s="14">
        <f t="shared" ref="G26:K26" si="13">SUM(G4:G25)</f>
        <v>729.14250000000004</v>
      </c>
      <c r="H26" s="14">
        <f t="shared" si="13"/>
        <v>575.64249999999993</v>
      </c>
      <c r="I26" s="14">
        <f t="shared" si="13"/>
        <v>575.64249999999993</v>
      </c>
      <c r="J26" s="14">
        <f t="shared" si="13"/>
        <v>575.64249999999993</v>
      </c>
      <c r="K26" s="14">
        <f t="shared" si="13"/>
        <v>729.14250000000004</v>
      </c>
    </row>
    <row r="28" spans="1:11" s="49" customFormat="1" ht="10.5" x14ac:dyDescent="0.2"/>
    <row r="29" spans="1:11" s="49" customFormat="1" ht="10.5" x14ac:dyDescent="0.2">
      <c r="A29" s="49" t="s">
        <v>37</v>
      </c>
    </row>
    <row r="30" spans="1:11" x14ac:dyDescent="0.2">
      <c r="A30" s="49"/>
      <c r="B30" s="49"/>
      <c r="C30" s="49"/>
      <c r="D30" s="49"/>
      <c r="E30" s="49"/>
    </row>
    <row r="31" spans="1:11" x14ac:dyDescent="0.2">
      <c r="A31" s="49" t="s">
        <v>1193</v>
      </c>
      <c r="B31" s="49"/>
      <c r="C31" s="49"/>
      <c r="D31" s="66">
        <f>J26</f>
        <v>575.64249999999993</v>
      </c>
      <c r="E31" s="66" t="s">
        <v>39</v>
      </c>
    </row>
    <row r="32" spans="1:11" x14ac:dyDescent="0.2">
      <c r="A32" s="49" t="s">
        <v>1199</v>
      </c>
      <c r="B32" s="49"/>
      <c r="C32" s="49"/>
      <c r="D32" s="66">
        <f>K26</f>
        <v>729.14250000000004</v>
      </c>
      <c r="E32" s="66" t="s">
        <v>39</v>
      </c>
    </row>
    <row r="33" spans="1:5" x14ac:dyDescent="0.2">
      <c r="A33" s="49"/>
      <c r="B33" s="49"/>
      <c r="C33" s="49"/>
      <c r="D33" s="49"/>
      <c r="E33" s="49"/>
    </row>
  </sheetData>
  <mergeCells count="1">
    <mergeCell ref="A1:K1"/>
  </mergeCells>
  <phoneticPr fontId="0" type="noConversion"/>
  <printOptions horizontalCentered="1"/>
  <pageMargins left="0.59055118110236227" right="0.59055118110236227" top="0.59055118110236227" bottom="0.59055118110236227" header="0.51181102362204722" footer="0.39370078740157483"/>
  <pageSetup paperSize="9" scale="90" orientation="landscape" horizontalDpi="4294967295" verticalDpi="300" r:id="rId1"/>
  <headerFooter alignWithMargins="0">
    <oddFooter>&amp;L&amp;"Tahoma,Normal"&amp;9&amp;F/&amp;A&amp;R&amp;"Tahoma,Normal"&amp;9Pag.: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showGridLines="0" showZeros="0" zoomScale="90" zoomScaleNormal="90" workbookViewId="0">
      <pane xSplit="4" ySplit="3" topLeftCell="E26" activePane="bottomRight" state="frozen"/>
      <selection activeCell="D345" sqref="D345"/>
      <selection pane="topRight" activeCell="D345" sqref="D345"/>
      <selection pane="bottomLeft" activeCell="D345" sqref="D345"/>
      <selection pane="bottomRight" activeCell="D345" sqref="D345"/>
    </sheetView>
  </sheetViews>
  <sheetFormatPr defaultRowHeight="12.75" x14ac:dyDescent="0.2"/>
  <cols>
    <col min="1" max="1" width="16.140625" style="98" customWidth="1"/>
    <col min="2" max="8" width="10.7109375" style="98" customWidth="1"/>
    <col min="9" max="9" width="10.5703125" style="98" customWidth="1"/>
    <col min="10" max="257" width="9.140625" style="98"/>
    <col min="258" max="258" width="21.7109375" style="98" customWidth="1"/>
    <col min="259" max="264" width="12.7109375" style="98" customWidth="1"/>
    <col min="265" max="265" width="10.5703125" style="98" customWidth="1"/>
    <col min="266" max="513" width="9.140625" style="98"/>
    <col min="514" max="514" width="21.7109375" style="98" customWidth="1"/>
    <col min="515" max="520" width="12.7109375" style="98" customWidth="1"/>
    <col min="521" max="521" width="10.5703125" style="98" customWidth="1"/>
    <col min="522" max="769" width="9.140625" style="98"/>
    <col min="770" max="770" width="21.7109375" style="98" customWidth="1"/>
    <col min="771" max="776" width="12.7109375" style="98" customWidth="1"/>
    <col min="777" max="777" width="10.5703125" style="98" customWidth="1"/>
    <col min="778" max="1025" width="9.140625" style="98"/>
    <col min="1026" max="1026" width="21.7109375" style="98" customWidth="1"/>
    <col min="1027" max="1032" width="12.7109375" style="98" customWidth="1"/>
    <col min="1033" max="1033" width="10.5703125" style="98" customWidth="1"/>
    <col min="1034" max="1281" width="9.140625" style="98"/>
    <col min="1282" max="1282" width="21.7109375" style="98" customWidth="1"/>
    <col min="1283" max="1288" width="12.7109375" style="98" customWidth="1"/>
    <col min="1289" max="1289" width="10.5703125" style="98" customWidth="1"/>
    <col min="1290" max="1537" width="9.140625" style="98"/>
    <col min="1538" max="1538" width="21.7109375" style="98" customWidth="1"/>
    <col min="1539" max="1544" width="12.7109375" style="98" customWidth="1"/>
    <col min="1545" max="1545" width="10.5703125" style="98" customWidth="1"/>
    <col min="1546" max="1793" width="9.140625" style="98"/>
    <col min="1794" max="1794" width="21.7109375" style="98" customWidth="1"/>
    <col min="1795" max="1800" width="12.7109375" style="98" customWidth="1"/>
    <col min="1801" max="1801" width="10.5703125" style="98" customWidth="1"/>
    <col min="1802" max="2049" width="9.140625" style="98"/>
    <col min="2050" max="2050" width="21.7109375" style="98" customWidth="1"/>
    <col min="2051" max="2056" width="12.7109375" style="98" customWidth="1"/>
    <col min="2057" max="2057" width="10.5703125" style="98" customWidth="1"/>
    <col min="2058" max="2305" width="9.140625" style="98"/>
    <col min="2306" max="2306" width="21.7109375" style="98" customWidth="1"/>
    <col min="2307" max="2312" width="12.7109375" style="98" customWidth="1"/>
    <col min="2313" max="2313" width="10.5703125" style="98" customWidth="1"/>
    <col min="2314" max="2561" width="9.140625" style="98"/>
    <col min="2562" max="2562" width="21.7109375" style="98" customWidth="1"/>
    <col min="2563" max="2568" width="12.7109375" style="98" customWidth="1"/>
    <col min="2569" max="2569" width="10.5703125" style="98" customWidth="1"/>
    <col min="2570" max="2817" width="9.140625" style="98"/>
    <col min="2818" max="2818" width="21.7109375" style="98" customWidth="1"/>
    <col min="2819" max="2824" width="12.7109375" style="98" customWidth="1"/>
    <col min="2825" max="2825" width="10.5703125" style="98" customWidth="1"/>
    <col min="2826" max="3073" width="9.140625" style="98"/>
    <col min="3074" max="3074" width="21.7109375" style="98" customWidth="1"/>
    <col min="3075" max="3080" width="12.7109375" style="98" customWidth="1"/>
    <col min="3081" max="3081" width="10.5703125" style="98" customWidth="1"/>
    <col min="3082" max="3329" width="9.140625" style="98"/>
    <col min="3330" max="3330" width="21.7109375" style="98" customWidth="1"/>
    <col min="3331" max="3336" width="12.7109375" style="98" customWidth="1"/>
    <col min="3337" max="3337" width="10.5703125" style="98" customWidth="1"/>
    <col min="3338" max="3585" width="9.140625" style="98"/>
    <col min="3586" max="3586" width="21.7109375" style="98" customWidth="1"/>
    <col min="3587" max="3592" width="12.7109375" style="98" customWidth="1"/>
    <col min="3593" max="3593" width="10.5703125" style="98" customWidth="1"/>
    <col min="3594" max="3841" width="9.140625" style="98"/>
    <col min="3842" max="3842" width="21.7109375" style="98" customWidth="1"/>
    <col min="3843" max="3848" width="12.7109375" style="98" customWidth="1"/>
    <col min="3849" max="3849" width="10.5703125" style="98" customWidth="1"/>
    <col min="3850" max="4097" width="9.140625" style="98"/>
    <col min="4098" max="4098" width="21.7109375" style="98" customWidth="1"/>
    <col min="4099" max="4104" width="12.7109375" style="98" customWidth="1"/>
    <col min="4105" max="4105" width="10.5703125" style="98" customWidth="1"/>
    <col min="4106" max="4353" width="9.140625" style="98"/>
    <col min="4354" max="4354" width="21.7109375" style="98" customWidth="1"/>
    <col min="4355" max="4360" width="12.7109375" style="98" customWidth="1"/>
    <col min="4361" max="4361" width="10.5703125" style="98" customWidth="1"/>
    <col min="4362" max="4609" width="9.140625" style="98"/>
    <col min="4610" max="4610" width="21.7109375" style="98" customWidth="1"/>
    <col min="4611" max="4616" width="12.7109375" style="98" customWidth="1"/>
    <col min="4617" max="4617" width="10.5703125" style="98" customWidth="1"/>
    <col min="4618" max="4865" width="9.140625" style="98"/>
    <col min="4866" max="4866" width="21.7109375" style="98" customWidth="1"/>
    <col min="4867" max="4872" width="12.7109375" style="98" customWidth="1"/>
    <col min="4873" max="4873" width="10.5703125" style="98" customWidth="1"/>
    <col min="4874" max="5121" width="9.140625" style="98"/>
    <col min="5122" max="5122" width="21.7109375" style="98" customWidth="1"/>
    <col min="5123" max="5128" width="12.7109375" style="98" customWidth="1"/>
    <col min="5129" max="5129" width="10.5703125" style="98" customWidth="1"/>
    <col min="5130" max="5377" width="9.140625" style="98"/>
    <col min="5378" max="5378" width="21.7109375" style="98" customWidth="1"/>
    <col min="5379" max="5384" width="12.7109375" style="98" customWidth="1"/>
    <col min="5385" max="5385" width="10.5703125" style="98" customWidth="1"/>
    <col min="5386" max="5633" width="9.140625" style="98"/>
    <col min="5634" max="5634" width="21.7109375" style="98" customWidth="1"/>
    <col min="5635" max="5640" width="12.7109375" style="98" customWidth="1"/>
    <col min="5641" max="5641" width="10.5703125" style="98" customWidth="1"/>
    <col min="5642" max="5889" width="9.140625" style="98"/>
    <col min="5890" max="5890" width="21.7109375" style="98" customWidth="1"/>
    <col min="5891" max="5896" width="12.7109375" style="98" customWidth="1"/>
    <col min="5897" max="5897" width="10.5703125" style="98" customWidth="1"/>
    <col min="5898" max="6145" width="9.140625" style="98"/>
    <col min="6146" max="6146" width="21.7109375" style="98" customWidth="1"/>
    <col min="6147" max="6152" width="12.7109375" style="98" customWidth="1"/>
    <col min="6153" max="6153" width="10.5703125" style="98" customWidth="1"/>
    <col min="6154" max="6401" width="9.140625" style="98"/>
    <col min="6402" max="6402" width="21.7109375" style="98" customWidth="1"/>
    <col min="6403" max="6408" width="12.7109375" style="98" customWidth="1"/>
    <col min="6409" max="6409" width="10.5703125" style="98" customWidth="1"/>
    <col min="6410" max="6657" width="9.140625" style="98"/>
    <col min="6658" max="6658" width="21.7109375" style="98" customWidth="1"/>
    <col min="6659" max="6664" width="12.7109375" style="98" customWidth="1"/>
    <col min="6665" max="6665" width="10.5703125" style="98" customWidth="1"/>
    <col min="6666" max="6913" width="9.140625" style="98"/>
    <col min="6914" max="6914" width="21.7109375" style="98" customWidth="1"/>
    <col min="6915" max="6920" width="12.7109375" style="98" customWidth="1"/>
    <col min="6921" max="6921" width="10.5703125" style="98" customWidth="1"/>
    <col min="6922" max="7169" width="9.140625" style="98"/>
    <col min="7170" max="7170" width="21.7109375" style="98" customWidth="1"/>
    <col min="7171" max="7176" width="12.7109375" style="98" customWidth="1"/>
    <col min="7177" max="7177" width="10.5703125" style="98" customWidth="1"/>
    <col min="7178" max="7425" width="9.140625" style="98"/>
    <col min="7426" max="7426" width="21.7109375" style="98" customWidth="1"/>
    <col min="7427" max="7432" width="12.7109375" style="98" customWidth="1"/>
    <col min="7433" max="7433" width="10.5703125" style="98" customWidth="1"/>
    <col min="7434" max="7681" width="9.140625" style="98"/>
    <col min="7682" max="7682" width="21.7109375" style="98" customWidth="1"/>
    <col min="7683" max="7688" width="12.7109375" style="98" customWidth="1"/>
    <col min="7689" max="7689" width="10.5703125" style="98" customWidth="1"/>
    <col min="7690" max="7937" width="9.140625" style="98"/>
    <col min="7938" max="7938" width="21.7109375" style="98" customWidth="1"/>
    <col min="7939" max="7944" width="12.7109375" style="98" customWidth="1"/>
    <col min="7945" max="7945" width="10.5703125" style="98" customWidth="1"/>
    <col min="7946" max="8193" width="9.140625" style="98"/>
    <col min="8194" max="8194" width="21.7109375" style="98" customWidth="1"/>
    <col min="8195" max="8200" width="12.7109375" style="98" customWidth="1"/>
    <col min="8201" max="8201" width="10.5703125" style="98" customWidth="1"/>
    <col min="8202" max="8449" width="9.140625" style="98"/>
    <col min="8450" max="8450" width="21.7109375" style="98" customWidth="1"/>
    <col min="8451" max="8456" width="12.7109375" style="98" customWidth="1"/>
    <col min="8457" max="8457" width="10.5703125" style="98" customWidth="1"/>
    <col min="8458" max="8705" width="9.140625" style="98"/>
    <col min="8706" max="8706" width="21.7109375" style="98" customWidth="1"/>
    <col min="8707" max="8712" width="12.7109375" style="98" customWidth="1"/>
    <col min="8713" max="8713" width="10.5703125" style="98" customWidth="1"/>
    <col min="8714" max="8961" width="9.140625" style="98"/>
    <col min="8962" max="8962" width="21.7109375" style="98" customWidth="1"/>
    <col min="8963" max="8968" width="12.7109375" style="98" customWidth="1"/>
    <col min="8969" max="8969" width="10.5703125" style="98" customWidth="1"/>
    <col min="8970" max="9217" width="9.140625" style="98"/>
    <col min="9218" max="9218" width="21.7109375" style="98" customWidth="1"/>
    <col min="9219" max="9224" width="12.7109375" style="98" customWidth="1"/>
    <col min="9225" max="9225" width="10.5703125" style="98" customWidth="1"/>
    <col min="9226" max="9473" width="9.140625" style="98"/>
    <col min="9474" max="9474" width="21.7109375" style="98" customWidth="1"/>
    <col min="9475" max="9480" width="12.7109375" style="98" customWidth="1"/>
    <col min="9481" max="9481" width="10.5703125" style="98" customWidth="1"/>
    <col min="9482" max="9729" width="9.140625" style="98"/>
    <col min="9730" max="9730" width="21.7109375" style="98" customWidth="1"/>
    <col min="9731" max="9736" width="12.7109375" style="98" customWidth="1"/>
    <col min="9737" max="9737" width="10.5703125" style="98" customWidth="1"/>
    <col min="9738" max="9985" width="9.140625" style="98"/>
    <col min="9986" max="9986" width="21.7109375" style="98" customWidth="1"/>
    <col min="9987" max="9992" width="12.7109375" style="98" customWidth="1"/>
    <col min="9993" max="9993" width="10.5703125" style="98" customWidth="1"/>
    <col min="9994" max="10241" width="9.140625" style="98"/>
    <col min="10242" max="10242" width="21.7109375" style="98" customWidth="1"/>
    <col min="10243" max="10248" width="12.7109375" style="98" customWidth="1"/>
    <col min="10249" max="10249" width="10.5703125" style="98" customWidth="1"/>
    <col min="10250" max="10497" width="9.140625" style="98"/>
    <col min="10498" max="10498" width="21.7109375" style="98" customWidth="1"/>
    <col min="10499" max="10504" width="12.7109375" style="98" customWidth="1"/>
    <col min="10505" max="10505" width="10.5703125" style="98" customWidth="1"/>
    <col min="10506" max="10753" width="9.140625" style="98"/>
    <col min="10754" max="10754" width="21.7109375" style="98" customWidth="1"/>
    <col min="10755" max="10760" width="12.7109375" style="98" customWidth="1"/>
    <col min="10761" max="10761" width="10.5703125" style="98" customWidth="1"/>
    <col min="10762" max="11009" width="9.140625" style="98"/>
    <col min="11010" max="11010" width="21.7109375" style="98" customWidth="1"/>
    <col min="11011" max="11016" width="12.7109375" style="98" customWidth="1"/>
    <col min="11017" max="11017" width="10.5703125" style="98" customWidth="1"/>
    <col min="11018" max="11265" width="9.140625" style="98"/>
    <col min="11266" max="11266" width="21.7109375" style="98" customWidth="1"/>
    <col min="11267" max="11272" width="12.7109375" style="98" customWidth="1"/>
    <col min="11273" max="11273" width="10.5703125" style="98" customWidth="1"/>
    <col min="11274" max="11521" width="9.140625" style="98"/>
    <col min="11522" max="11522" width="21.7109375" style="98" customWidth="1"/>
    <col min="11523" max="11528" width="12.7109375" style="98" customWidth="1"/>
    <col min="11529" max="11529" width="10.5703125" style="98" customWidth="1"/>
    <col min="11530" max="11777" width="9.140625" style="98"/>
    <col min="11778" max="11778" width="21.7109375" style="98" customWidth="1"/>
    <col min="11779" max="11784" width="12.7109375" style="98" customWidth="1"/>
    <col min="11785" max="11785" width="10.5703125" style="98" customWidth="1"/>
    <col min="11786" max="12033" width="9.140625" style="98"/>
    <col min="12034" max="12034" width="21.7109375" style="98" customWidth="1"/>
    <col min="12035" max="12040" width="12.7109375" style="98" customWidth="1"/>
    <col min="12041" max="12041" width="10.5703125" style="98" customWidth="1"/>
    <col min="12042" max="12289" width="9.140625" style="98"/>
    <col min="12290" max="12290" width="21.7109375" style="98" customWidth="1"/>
    <col min="12291" max="12296" width="12.7109375" style="98" customWidth="1"/>
    <col min="12297" max="12297" width="10.5703125" style="98" customWidth="1"/>
    <col min="12298" max="12545" width="9.140625" style="98"/>
    <col min="12546" max="12546" width="21.7109375" style="98" customWidth="1"/>
    <col min="12547" max="12552" width="12.7109375" style="98" customWidth="1"/>
    <col min="12553" max="12553" width="10.5703125" style="98" customWidth="1"/>
    <col min="12554" max="12801" width="9.140625" style="98"/>
    <col min="12802" max="12802" width="21.7109375" style="98" customWidth="1"/>
    <col min="12803" max="12808" width="12.7109375" style="98" customWidth="1"/>
    <col min="12809" max="12809" width="10.5703125" style="98" customWidth="1"/>
    <col min="12810" max="13057" width="9.140625" style="98"/>
    <col min="13058" max="13058" width="21.7109375" style="98" customWidth="1"/>
    <col min="13059" max="13064" width="12.7109375" style="98" customWidth="1"/>
    <col min="13065" max="13065" width="10.5703125" style="98" customWidth="1"/>
    <col min="13066" max="13313" width="9.140625" style="98"/>
    <col min="13314" max="13314" width="21.7109375" style="98" customWidth="1"/>
    <col min="13315" max="13320" width="12.7109375" style="98" customWidth="1"/>
    <col min="13321" max="13321" width="10.5703125" style="98" customWidth="1"/>
    <col min="13322" max="13569" width="9.140625" style="98"/>
    <col min="13570" max="13570" width="21.7109375" style="98" customWidth="1"/>
    <col min="13571" max="13576" width="12.7109375" style="98" customWidth="1"/>
    <col min="13577" max="13577" width="10.5703125" style="98" customWidth="1"/>
    <col min="13578" max="13825" width="9.140625" style="98"/>
    <col min="13826" max="13826" width="21.7109375" style="98" customWidth="1"/>
    <col min="13827" max="13832" width="12.7109375" style="98" customWidth="1"/>
    <col min="13833" max="13833" width="10.5703125" style="98" customWidth="1"/>
    <col min="13834" max="14081" width="9.140625" style="98"/>
    <col min="14082" max="14082" width="21.7109375" style="98" customWidth="1"/>
    <col min="14083" max="14088" width="12.7109375" style="98" customWidth="1"/>
    <col min="14089" max="14089" width="10.5703125" style="98" customWidth="1"/>
    <col min="14090" max="14337" width="9.140625" style="98"/>
    <col min="14338" max="14338" width="21.7109375" style="98" customWidth="1"/>
    <col min="14339" max="14344" width="12.7109375" style="98" customWidth="1"/>
    <col min="14345" max="14345" width="10.5703125" style="98" customWidth="1"/>
    <col min="14346" max="14593" width="9.140625" style="98"/>
    <col min="14594" max="14594" width="21.7109375" style="98" customWidth="1"/>
    <col min="14595" max="14600" width="12.7109375" style="98" customWidth="1"/>
    <col min="14601" max="14601" width="10.5703125" style="98" customWidth="1"/>
    <col min="14602" max="14849" width="9.140625" style="98"/>
    <col min="14850" max="14850" width="21.7109375" style="98" customWidth="1"/>
    <col min="14851" max="14856" width="12.7109375" style="98" customWidth="1"/>
    <col min="14857" max="14857" width="10.5703125" style="98" customWidth="1"/>
    <col min="14858" max="15105" width="9.140625" style="98"/>
    <col min="15106" max="15106" width="21.7109375" style="98" customWidth="1"/>
    <col min="15107" max="15112" width="12.7109375" style="98" customWidth="1"/>
    <col min="15113" max="15113" width="10.5703125" style="98" customWidth="1"/>
    <col min="15114" max="15361" width="9.140625" style="98"/>
    <col min="15362" max="15362" width="21.7109375" style="98" customWidth="1"/>
    <col min="15363" max="15368" width="12.7109375" style="98" customWidth="1"/>
    <col min="15369" max="15369" width="10.5703125" style="98" customWidth="1"/>
    <col min="15370" max="15617" width="9.140625" style="98"/>
    <col min="15618" max="15618" width="21.7109375" style="98" customWidth="1"/>
    <col min="15619" max="15624" width="12.7109375" style="98" customWidth="1"/>
    <col min="15625" max="15625" width="10.5703125" style="98" customWidth="1"/>
    <col min="15626" max="15873" width="9.140625" style="98"/>
    <col min="15874" max="15874" width="21.7109375" style="98" customWidth="1"/>
    <col min="15875" max="15880" width="12.7109375" style="98" customWidth="1"/>
    <col min="15881" max="15881" width="10.5703125" style="98" customWidth="1"/>
    <col min="15882" max="16129" width="9.140625" style="98"/>
    <col min="16130" max="16130" width="21.7109375" style="98" customWidth="1"/>
    <col min="16131" max="16136" width="12.7109375" style="98" customWidth="1"/>
    <col min="16137" max="16137" width="10.5703125" style="98" customWidth="1"/>
    <col min="16138" max="16384" width="9.140625" style="98"/>
  </cols>
  <sheetData>
    <row r="1" spans="1:9" ht="24.95" customHeight="1" thickBot="1" x14ac:dyDescent="0.25">
      <c r="A1" s="421" t="s">
        <v>84</v>
      </c>
      <c r="B1" s="422"/>
      <c r="C1" s="422"/>
      <c r="D1" s="422"/>
      <c r="E1" s="422"/>
      <c r="F1" s="422"/>
      <c r="G1" s="422"/>
      <c r="H1" s="422"/>
      <c r="I1" s="423"/>
    </row>
    <row r="2" spans="1:9" s="120" customFormat="1" ht="17.100000000000001" customHeight="1" thickBot="1" x14ac:dyDescent="0.25">
      <c r="A2" s="58" t="s">
        <v>8</v>
      </c>
      <c r="B2" s="61" t="s">
        <v>217</v>
      </c>
      <c r="C2" s="100"/>
      <c r="E2" s="175" t="s">
        <v>9</v>
      </c>
      <c r="F2" s="75" t="s">
        <v>173</v>
      </c>
      <c r="G2" s="100"/>
      <c r="H2" s="119" t="s">
        <v>10</v>
      </c>
      <c r="I2" s="101" t="s">
        <v>218</v>
      </c>
    </row>
    <row r="3" spans="1:9" s="120" customFormat="1" ht="36.75" thickTop="1" x14ac:dyDescent="0.2">
      <c r="A3" s="145" t="s">
        <v>85</v>
      </c>
      <c r="B3" s="146" t="s">
        <v>86</v>
      </c>
      <c r="C3" s="146" t="s">
        <v>87</v>
      </c>
      <c r="D3" s="147" t="s">
        <v>88</v>
      </c>
      <c r="E3" s="148" t="s">
        <v>89</v>
      </c>
      <c r="F3" s="233" t="s">
        <v>203</v>
      </c>
      <c r="G3" s="234" t="s">
        <v>204</v>
      </c>
      <c r="H3" s="148" t="s">
        <v>90</v>
      </c>
      <c r="I3" s="149" t="s">
        <v>15</v>
      </c>
    </row>
    <row r="4" spans="1:9" ht="15" customHeight="1" x14ac:dyDescent="0.2">
      <c r="A4" s="226" t="s">
        <v>185</v>
      </c>
      <c r="B4" s="142">
        <v>1.2</v>
      </c>
      <c r="C4" s="103">
        <v>1.2</v>
      </c>
      <c r="D4" s="125">
        <v>2</v>
      </c>
      <c r="E4" s="122">
        <f>(B4+0.4)*(C4+0.4)*(D4+0.05)</f>
        <v>5.2480000000000002</v>
      </c>
      <c r="F4" s="204">
        <f t="shared" ref="F4:F9" si="0">(B4+0.4)*(C4+0.4)</f>
        <v>2.5600000000000005</v>
      </c>
      <c r="G4" s="125"/>
      <c r="H4" s="144">
        <f>(B4+0.2)*(C4+0.2)*0.05</f>
        <v>9.799999999999999E-2</v>
      </c>
      <c r="I4" s="424" t="s">
        <v>312</v>
      </c>
    </row>
    <row r="5" spans="1:9" ht="15" customHeight="1" x14ac:dyDescent="0.2">
      <c r="A5" s="115" t="s">
        <v>186</v>
      </c>
      <c r="B5" s="142">
        <v>1.2</v>
      </c>
      <c r="C5" s="103">
        <v>1.2</v>
      </c>
      <c r="D5" s="125">
        <v>2</v>
      </c>
      <c r="E5" s="122">
        <f>(B5+0.4)*(C5+0.4)*(D5+0.05)</f>
        <v>5.2480000000000002</v>
      </c>
      <c r="F5" s="204">
        <f t="shared" si="0"/>
        <v>2.5600000000000005</v>
      </c>
      <c r="G5" s="125"/>
      <c r="H5" s="122">
        <f>(B5+0.2)*(C5+0.2)*0.05</f>
        <v>9.799999999999999E-2</v>
      </c>
      <c r="I5" s="425"/>
    </row>
    <row r="6" spans="1:9" ht="15" customHeight="1" x14ac:dyDescent="0.2">
      <c r="A6" s="115" t="s">
        <v>187</v>
      </c>
      <c r="B6" s="142">
        <v>1.2</v>
      </c>
      <c r="C6" s="103">
        <v>1.2</v>
      </c>
      <c r="D6" s="125">
        <v>2</v>
      </c>
      <c r="E6" s="122">
        <f t="shared" ref="E6:E33" si="1">(B6+0.4)*(C6+0.4)*(D6+0.05)</f>
        <v>5.2480000000000002</v>
      </c>
      <c r="F6" s="204">
        <f t="shared" si="0"/>
        <v>2.5600000000000005</v>
      </c>
      <c r="G6" s="125"/>
      <c r="H6" s="122">
        <f t="shared" ref="H6:H23" si="2">(B6+0.2)*(C6+0.2)*0.05</f>
        <v>9.799999999999999E-2</v>
      </c>
      <c r="I6" s="425"/>
    </row>
    <row r="7" spans="1:9" ht="15" customHeight="1" x14ac:dyDescent="0.2">
      <c r="A7" s="115" t="s">
        <v>188</v>
      </c>
      <c r="B7" s="142">
        <v>1</v>
      </c>
      <c r="C7" s="103">
        <v>1</v>
      </c>
      <c r="D7" s="125">
        <v>2</v>
      </c>
      <c r="E7" s="122">
        <f t="shared" si="1"/>
        <v>4.0179999999999989</v>
      </c>
      <c r="F7" s="204">
        <f t="shared" si="0"/>
        <v>1.9599999999999997</v>
      </c>
      <c r="G7" s="125"/>
      <c r="H7" s="122">
        <f t="shared" si="2"/>
        <v>7.1999999999999995E-2</v>
      </c>
      <c r="I7" s="425"/>
    </row>
    <row r="8" spans="1:9" ht="15" customHeight="1" x14ac:dyDescent="0.2">
      <c r="A8" s="115" t="s">
        <v>189</v>
      </c>
      <c r="B8" s="124">
        <v>1.5</v>
      </c>
      <c r="C8" s="102">
        <v>1.5</v>
      </c>
      <c r="D8" s="125">
        <v>2</v>
      </c>
      <c r="E8" s="122">
        <f t="shared" si="1"/>
        <v>7.4004999999999992</v>
      </c>
      <c r="F8" s="204">
        <f t="shared" si="0"/>
        <v>3.61</v>
      </c>
      <c r="G8" s="125"/>
      <c r="H8" s="122">
        <f t="shared" si="2"/>
        <v>0.14449999999999999</v>
      </c>
      <c r="I8" s="425"/>
    </row>
    <row r="9" spans="1:9" ht="15" customHeight="1" x14ac:dyDescent="0.2">
      <c r="A9" s="115" t="s">
        <v>190</v>
      </c>
      <c r="B9" s="124">
        <v>1.5</v>
      </c>
      <c r="C9" s="102">
        <v>1.5</v>
      </c>
      <c r="D9" s="125">
        <v>2</v>
      </c>
      <c r="E9" s="122">
        <f t="shared" si="1"/>
        <v>7.4004999999999992</v>
      </c>
      <c r="F9" s="204">
        <f t="shared" si="0"/>
        <v>3.61</v>
      </c>
      <c r="G9" s="125"/>
      <c r="H9" s="122">
        <f t="shared" si="2"/>
        <v>0.14449999999999999</v>
      </c>
      <c r="I9" s="425"/>
    </row>
    <row r="10" spans="1:9" ht="15" customHeight="1" x14ac:dyDescent="0.2">
      <c r="A10" s="115" t="s">
        <v>191</v>
      </c>
      <c r="B10" s="124">
        <v>1.5</v>
      </c>
      <c r="C10" s="102">
        <v>1.5</v>
      </c>
      <c r="D10" s="125">
        <v>2</v>
      </c>
      <c r="E10" s="122">
        <f t="shared" si="1"/>
        <v>7.4004999999999992</v>
      </c>
      <c r="F10" s="204">
        <f t="shared" ref="F10:F23" si="3">(B10+0.4)*(C10+0.4)</f>
        <v>3.61</v>
      </c>
      <c r="G10" s="125"/>
      <c r="H10" s="122">
        <f t="shared" si="2"/>
        <v>0.14449999999999999</v>
      </c>
      <c r="I10" s="425"/>
    </row>
    <row r="11" spans="1:9" ht="15" customHeight="1" x14ac:dyDescent="0.2">
      <c r="A11" s="115" t="s">
        <v>192</v>
      </c>
      <c r="B11" s="142">
        <v>1.2</v>
      </c>
      <c r="C11" s="103">
        <v>1.2</v>
      </c>
      <c r="D11" s="125">
        <v>2</v>
      </c>
      <c r="E11" s="122">
        <f t="shared" si="1"/>
        <v>5.2480000000000002</v>
      </c>
      <c r="F11" s="204">
        <f t="shared" si="3"/>
        <v>2.5600000000000005</v>
      </c>
      <c r="G11" s="125"/>
      <c r="H11" s="122">
        <f t="shared" si="2"/>
        <v>9.799999999999999E-2</v>
      </c>
      <c r="I11" s="425"/>
    </row>
    <row r="12" spans="1:9" ht="15" customHeight="1" x14ac:dyDescent="0.2">
      <c r="A12" s="115" t="s">
        <v>193</v>
      </c>
      <c r="B12" s="142">
        <v>1.2</v>
      </c>
      <c r="C12" s="103">
        <v>1.2</v>
      </c>
      <c r="D12" s="125">
        <v>2</v>
      </c>
      <c r="E12" s="122">
        <f t="shared" si="1"/>
        <v>5.2480000000000002</v>
      </c>
      <c r="F12" s="204">
        <f t="shared" si="3"/>
        <v>2.5600000000000005</v>
      </c>
      <c r="G12" s="125"/>
      <c r="H12" s="122">
        <f t="shared" si="2"/>
        <v>9.799999999999999E-2</v>
      </c>
      <c r="I12" s="425"/>
    </row>
    <row r="13" spans="1:9" ht="15" customHeight="1" x14ac:dyDescent="0.2">
      <c r="A13" s="115" t="s">
        <v>194</v>
      </c>
      <c r="B13" s="142">
        <v>1.2</v>
      </c>
      <c r="C13" s="103">
        <v>1.2</v>
      </c>
      <c r="D13" s="125">
        <v>2</v>
      </c>
      <c r="E13" s="122">
        <f t="shared" si="1"/>
        <v>5.2480000000000002</v>
      </c>
      <c r="F13" s="204">
        <f t="shared" si="3"/>
        <v>2.5600000000000005</v>
      </c>
      <c r="G13" s="125"/>
      <c r="H13" s="122">
        <f t="shared" si="2"/>
        <v>9.799999999999999E-2</v>
      </c>
      <c r="I13" s="425"/>
    </row>
    <row r="14" spans="1:9" ht="15" customHeight="1" x14ac:dyDescent="0.2">
      <c r="A14" s="115" t="s">
        <v>195</v>
      </c>
      <c r="B14" s="142">
        <v>1.2</v>
      </c>
      <c r="C14" s="103">
        <v>1.2</v>
      </c>
      <c r="D14" s="125">
        <v>2</v>
      </c>
      <c r="E14" s="122">
        <f t="shared" si="1"/>
        <v>5.2480000000000002</v>
      </c>
      <c r="F14" s="204">
        <f t="shared" si="3"/>
        <v>2.5600000000000005</v>
      </c>
      <c r="G14" s="125"/>
      <c r="H14" s="122">
        <f t="shared" si="2"/>
        <v>9.799999999999999E-2</v>
      </c>
      <c r="I14" s="425"/>
    </row>
    <row r="15" spans="1:9" ht="15" customHeight="1" x14ac:dyDescent="0.2">
      <c r="A15" s="115" t="s">
        <v>196</v>
      </c>
      <c r="B15" s="142">
        <v>1.2</v>
      </c>
      <c r="C15" s="103">
        <v>1.2</v>
      </c>
      <c r="D15" s="125">
        <v>2</v>
      </c>
      <c r="E15" s="122">
        <f t="shared" si="1"/>
        <v>5.2480000000000002</v>
      </c>
      <c r="F15" s="204">
        <f t="shared" si="3"/>
        <v>2.5600000000000005</v>
      </c>
      <c r="G15" s="125"/>
      <c r="H15" s="122">
        <f t="shared" si="2"/>
        <v>9.799999999999999E-2</v>
      </c>
      <c r="I15" s="425"/>
    </row>
    <row r="16" spans="1:9" ht="15" customHeight="1" x14ac:dyDescent="0.2">
      <c r="A16" s="115" t="s">
        <v>197</v>
      </c>
      <c r="B16" s="124">
        <v>1.5</v>
      </c>
      <c r="C16" s="102">
        <v>1.5</v>
      </c>
      <c r="D16" s="125">
        <v>2</v>
      </c>
      <c r="E16" s="122">
        <f t="shared" si="1"/>
        <v>7.4004999999999992</v>
      </c>
      <c r="F16" s="204">
        <f t="shared" si="3"/>
        <v>3.61</v>
      </c>
      <c r="G16" s="125"/>
      <c r="H16" s="122">
        <f t="shared" si="2"/>
        <v>0.14449999999999999</v>
      </c>
      <c r="I16" s="425"/>
    </row>
    <row r="17" spans="1:9" ht="15" customHeight="1" x14ac:dyDescent="0.2">
      <c r="A17" s="115" t="s">
        <v>198</v>
      </c>
      <c r="B17" s="124">
        <v>1.5</v>
      </c>
      <c r="C17" s="102">
        <v>1.5</v>
      </c>
      <c r="D17" s="125">
        <v>2</v>
      </c>
      <c r="E17" s="122">
        <f t="shared" si="1"/>
        <v>7.4004999999999992</v>
      </c>
      <c r="F17" s="204">
        <f t="shared" si="3"/>
        <v>3.61</v>
      </c>
      <c r="G17" s="125"/>
      <c r="H17" s="122">
        <f t="shared" si="2"/>
        <v>0.14449999999999999</v>
      </c>
      <c r="I17" s="425"/>
    </row>
    <row r="18" spans="1:9" ht="15" customHeight="1" x14ac:dyDescent="0.2">
      <c r="A18" s="115" t="s">
        <v>199</v>
      </c>
      <c r="B18" s="124">
        <v>1.5</v>
      </c>
      <c r="C18" s="102">
        <v>1.5</v>
      </c>
      <c r="D18" s="125">
        <v>2</v>
      </c>
      <c r="E18" s="122">
        <f t="shared" si="1"/>
        <v>7.4004999999999992</v>
      </c>
      <c r="F18" s="204">
        <f t="shared" si="3"/>
        <v>3.61</v>
      </c>
      <c r="G18" s="125"/>
      <c r="H18" s="122">
        <f t="shared" si="2"/>
        <v>0.14449999999999999</v>
      </c>
      <c r="I18" s="425"/>
    </row>
    <row r="19" spans="1:9" ht="15" customHeight="1" x14ac:dyDescent="0.2">
      <c r="A19" s="115" t="s">
        <v>200</v>
      </c>
      <c r="B19" s="142">
        <v>1.2</v>
      </c>
      <c r="C19" s="103">
        <v>1.2</v>
      </c>
      <c r="D19" s="125">
        <v>2</v>
      </c>
      <c r="E19" s="122">
        <f t="shared" si="1"/>
        <v>5.2480000000000002</v>
      </c>
      <c r="F19" s="204">
        <f t="shared" si="3"/>
        <v>2.5600000000000005</v>
      </c>
      <c r="G19" s="125"/>
      <c r="H19" s="122">
        <f t="shared" si="2"/>
        <v>9.799999999999999E-2</v>
      </c>
      <c r="I19" s="425"/>
    </row>
    <row r="20" spans="1:9" ht="15" customHeight="1" x14ac:dyDescent="0.2">
      <c r="A20" s="115" t="s">
        <v>308</v>
      </c>
      <c r="B20" s="142">
        <v>1.2</v>
      </c>
      <c r="C20" s="103">
        <v>1.2</v>
      </c>
      <c r="D20" s="125">
        <v>2</v>
      </c>
      <c r="E20" s="122">
        <f t="shared" si="1"/>
        <v>5.2480000000000002</v>
      </c>
      <c r="F20" s="204">
        <f t="shared" si="3"/>
        <v>2.5600000000000005</v>
      </c>
      <c r="G20" s="125"/>
      <c r="H20" s="122">
        <f t="shared" si="2"/>
        <v>9.799999999999999E-2</v>
      </c>
      <c r="I20" s="425"/>
    </row>
    <row r="21" spans="1:9" ht="15" customHeight="1" x14ac:dyDescent="0.2">
      <c r="A21" s="115" t="s">
        <v>309</v>
      </c>
      <c r="B21" s="142">
        <v>1.2</v>
      </c>
      <c r="C21" s="103">
        <v>1.2</v>
      </c>
      <c r="D21" s="125">
        <v>2</v>
      </c>
      <c r="E21" s="122">
        <f t="shared" si="1"/>
        <v>5.2480000000000002</v>
      </c>
      <c r="F21" s="204">
        <f t="shared" si="3"/>
        <v>2.5600000000000005</v>
      </c>
      <c r="G21" s="125"/>
      <c r="H21" s="122">
        <f t="shared" si="2"/>
        <v>9.799999999999999E-2</v>
      </c>
      <c r="I21" s="425"/>
    </row>
    <row r="22" spans="1:9" ht="15" customHeight="1" x14ac:dyDescent="0.2">
      <c r="A22" s="115" t="s">
        <v>310</v>
      </c>
      <c r="B22" s="142">
        <v>1.2</v>
      </c>
      <c r="C22" s="103">
        <v>1.2</v>
      </c>
      <c r="D22" s="125">
        <v>2</v>
      </c>
      <c r="E22" s="122">
        <f t="shared" si="1"/>
        <v>5.2480000000000002</v>
      </c>
      <c r="F22" s="204">
        <f t="shared" si="3"/>
        <v>2.5600000000000005</v>
      </c>
      <c r="G22" s="125"/>
      <c r="H22" s="122">
        <f t="shared" si="2"/>
        <v>9.799999999999999E-2</v>
      </c>
      <c r="I22" s="425"/>
    </row>
    <row r="23" spans="1:9" ht="15" customHeight="1" x14ac:dyDescent="0.2">
      <c r="A23" s="115" t="s">
        <v>311</v>
      </c>
      <c r="B23" s="142">
        <v>1</v>
      </c>
      <c r="C23" s="103">
        <v>1</v>
      </c>
      <c r="D23" s="125">
        <v>2</v>
      </c>
      <c r="E23" s="122">
        <f t="shared" si="1"/>
        <v>4.0179999999999989</v>
      </c>
      <c r="F23" s="204">
        <f t="shared" si="3"/>
        <v>1.9599999999999997</v>
      </c>
      <c r="G23" s="125"/>
      <c r="H23" s="122">
        <f t="shared" si="2"/>
        <v>7.1999999999999995E-2</v>
      </c>
      <c r="I23" s="425"/>
    </row>
    <row r="24" spans="1:9" ht="15" customHeight="1" x14ac:dyDescent="0.2">
      <c r="A24" s="115" t="s">
        <v>99</v>
      </c>
      <c r="B24" s="124">
        <v>0.14000000000000001</v>
      </c>
      <c r="C24" s="124">
        <v>18.25</v>
      </c>
      <c r="D24" s="125">
        <v>0.5</v>
      </c>
      <c r="E24" s="122">
        <f t="shared" si="1"/>
        <v>5.5390500000000005</v>
      </c>
      <c r="F24" s="204">
        <f t="shared" ref="F24:F30" si="4">(B24+0.4)*(C24+0.4)</f>
        <v>10.071</v>
      </c>
      <c r="G24" s="125"/>
      <c r="H24" s="122">
        <f>(B24+0.06)*(C24+0.2)*0.05</f>
        <v>0.1845</v>
      </c>
      <c r="I24" s="425"/>
    </row>
    <row r="25" spans="1:9" ht="15" customHeight="1" x14ac:dyDescent="0.2">
      <c r="A25" s="115" t="s">
        <v>100</v>
      </c>
      <c r="B25" s="124">
        <v>0.14000000000000001</v>
      </c>
      <c r="C25" s="124">
        <v>17.97</v>
      </c>
      <c r="D25" s="125">
        <v>0.4</v>
      </c>
      <c r="E25" s="122">
        <f t="shared" si="1"/>
        <v>4.4639099999999994</v>
      </c>
      <c r="F25" s="204">
        <f t="shared" si="4"/>
        <v>9.9197999999999986</v>
      </c>
      <c r="G25" s="125"/>
      <c r="H25" s="122">
        <f t="shared" ref="H25:H33" si="5">(B25+0.06)*(C25+0.2)*0.05</f>
        <v>0.1817</v>
      </c>
      <c r="I25" s="425"/>
    </row>
    <row r="26" spans="1:9" ht="15" customHeight="1" x14ac:dyDescent="0.2">
      <c r="A26" s="115" t="s">
        <v>101</v>
      </c>
      <c r="B26" s="124">
        <v>0.14000000000000001</v>
      </c>
      <c r="C26" s="124">
        <v>17.97</v>
      </c>
      <c r="D26" s="125">
        <v>0.4</v>
      </c>
      <c r="E26" s="122">
        <f t="shared" si="1"/>
        <v>4.4639099999999994</v>
      </c>
      <c r="F26" s="204">
        <f t="shared" si="4"/>
        <v>9.9197999999999986</v>
      </c>
      <c r="G26" s="125"/>
      <c r="H26" s="122">
        <f t="shared" si="5"/>
        <v>0.1817</v>
      </c>
      <c r="I26" s="425"/>
    </row>
    <row r="27" spans="1:9" ht="15" customHeight="1" x14ac:dyDescent="0.2">
      <c r="A27" s="115" t="s">
        <v>102</v>
      </c>
      <c r="B27" s="124">
        <v>0.14000000000000001</v>
      </c>
      <c r="C27" s="124">
        <v>17.97</v>
      </c>
      <c r="D27" s="125">
        <v>0.4</v>
      </c>
      <c r="E27" s="122">
        <f t="shared" si="1"/>
        <v>4.4639099999999994</v>
      </c>
      <c r="F27" s="204">
        <f t="shared" si="4"/>
        <v>9.9197999999999986</v>
      </c>
      <c r="G27" s="125"/>
      <c r="H27" s="122">
        <f t="shared" si="5"/>
        <v>0.1817</v>
      </c>
      <c r="I27" s="425"/>
    </row>
    <row r="28" spans="1:9" ht="15" customHeight="1" x14ac:dyDescent="0.2">
      <c r="A28" s="115" t="s">
        <v>103</v>
      </c>
      <c r="B28" s="124">
        <v>0.14000000000000001</v>
      </c>
      <c r="C28" s="124">
        <v>18.25</v>
      </c>
      <c r="D28" s="125">
        <v>0.5</v>
      </c>
      <c r="E28" s="122">
        <f t="shared" si="1"/>
        <v>5.5390500000000005</v>
      </c>
      <c r="F28" s="204">
        <f t="shared" si="4"/>
        <v>10.071</v>
      </c>
      <c r="G28" s="125"/>
      <c r="H28" s="122">
        <f t="shared" si="5"/>
        <v>0.1845</v>
      </c>
      <c r="I28" s="425"/>
    </row>
    <row r="29" spans="1:9" ht="15" customHeight="1" x14ac:dyDescent="0.2">
      <c r="A29" s="115" t="s">
        <v>104</v>
      </c>
      <c r="B29" s="124">
        <v>0.14000000000000001</v>
      </c>
      <c r="C29" s="124">
        <v>19.39</v>
      </c>
      <c r="D29" s="125">
        <v>0.4</v>
      </c>
      <c r="E29" s="122">
        <f>(B29+0.4)*(C29+0.4)*(D29+0.05)</f>
        <v>4.8089700000000004</v>
      </c>
      <c r="F29" s="204">
        <f t="shared" si="4"/>
        <v>10.6866</v>
      </c>
      <c r="G29" s="125"/>
      <c r="H29" s="122">
        <f t="shared" si="5"/>
        <v>0.19590000000000002</v>
      </c>
      <c r="I29" s="425"/>
    </row>
    <row r="30" spans="1:9" ht="15" customHeight="1" x14ac:dyDescent="0.2">
      <c r="A30" s="115" t="s">
        <v>105</v>
      </c>
      <c r="B30" s="124">
        <v>0.14000000000000001</v>
      </c>
      <c r="C30" s="124">
        <v>19.39</v>
      </c>
      <c r="D30" s="125">
        <v>0.4</v>
      </c>
      <c r="E30" s="122">
        <f t="shared" si="1"/>
        <v>4.8089700000000004</v>
      </c>
      <c r="F30" s="204">
        <f t="shared" si="4"/>
        <v>10.6866</v>
      </c>
      <c r="G30" s="125"/>
      <c r="H30" s="122">
        <f t="shared" si="5"/>
        <v>0.19590000000000002</v>
      </c>
      <c r="I30" s="425"/>
    </row>
    <row r="31" spans="1:9" ht="15" customHeight="1" x14ac:dyDescent="0.2">
      <c r="A31" s="115" t="s">
        <v>106</v>
      </c>
      <c r="B31" s="124">
        <v>0.14000000000000001</v>
      </c>
      <c r="C31" s="124">
        <v>19.39</v>
      </c>
      <c r="D31" s="125">
        <v>0.4</v>
      </c>
      <c r="E31" s="122">
        <f t="shared" si="1"/>
        <v>4.8089700000000004</v>
      </c>
      <c r="F31" s="204">
        <f t="shared" ref="F31:F33" si="6">(B31+0.4)*(C31+0.4)</f>
        <v>10.6866</v>
      </c>
      <c r="G31" s="125"/>
      <c r="H31" s="122">
        <f t="shared" si="5"/>
        <v>0.19590000000000002</v>
      </c>
      <c r="I31" s="425"/>
    </row>
    <row r="32" spans="1:9" ht="15" customHeight="1" x14ac:dyDescent="0.2">
      <c r="A32" s="115" t="s">
        <v>107</v>
      </c>
      <c r="B32" s="124">
        <v>0.14000000000000001</v>
      </c>
      <c r="C32" s="124">
        <v>19.39</v>
      </c>
      <c r="D32" s="125">
        <v>0.4</v>
      </c>
      <c r="E32" s="122">
        <f t="shared" si="1"/>
        <v>4.8089700000000004</v>
      </c>
      <c r="F32" s="204">
        <f t="shared" si="6"/>
        <v>10.6866</v>
      </c>
      <c r="G32" s="125"/>
      <c r="H32" s="122">
        <f t="shared" si="5"/>
        <v>0.19590000000000002</v>
      </c>
      <c r="I32" s="425"/>
    </row>
    <row r="33" spans="1:9" ht="15" customHeight="1" x14ac:dyDescent="0.2">
      <c r="A33" s="115" t="s">
        <v>108</v>
      </c>
      <c r="B33" s="124">
        <v>0.14000000000000001</v>
      </c>
      <c r="C33" s="124">
        <v>19.39</v>
      </c>
      <c r="D33" s="125">
        <v>0.5</v>
      </c>
      <c r="E33" s="122">
        <f t="shared" si="1"/>
        <v>5.8776300000000008</v>
      </c>
      <c r="F33" s="204">
        <f t="shared" si="6"/>
        <v>10.6866</v>
      </c>
      <c r="G33" s="125"/>
      <c r="H33" s="122">
        <f t="shared" si="5"/>
        <v>0.19590000000000002</v>
      </c>
      <c r="I33" s="425"/>
    </row>
    <row r="34" spans="1:9" ht="15" customHeight="1" x14ac:dyDescent="0.2">
      <c r="A34" s="319" t="s">
        <v>208</v>
      </c>
      <c r="B34" s="320" t="s">
        <v>307</v>
      </c>
      <c r="C34" s="321"/>
      <c r="D34" s="322"/>
      <c r="E34" s="323">
        <f>359.17*0.1</f>
        <v>35.917000000000002</v>
      </c>
      <c r="F34" s="324"/>
      <c r="G34" s="322">
        <v>359.17</v>
      </c>
      <c r="H34" s="323"/>
      <c r="I34" s="426"/>
    </row>
    <row r="35" spans="1:9" ht="15" customHeight="1" x14ac:dyDescent="0.2">
      <c r="A35" s="226" t="s">
        <v>313</v>
      </c>
      <c r="B35" s="142">
        <v>1.2</v>
      </c>
      <c r="C35" s="103">
        <v>1.2</v>
      </c>
      <c r="D35" s="143">
        <v>0.65</v>
      </c>
      <c r="E35" s="144">
        <f>(B35+0.4)*(C35+0.4)*(D35+0.05)</f>
        <v>1.7920000000000005</v>
      </c>
      <c r="F35" s="236">
        <f t="shared" ref="F35:F37" si="7">(B35+0.4)*(C35+0.4)</f>
        <v>2.5600000000000005</v>
      </c>
      <c r="G35" s="143"/>
      <c r="H35" s="144">
        <f>(B35+0.2)*(C35+0.2)*0.05</f>
        <v>9.799999999999999E-2</v>
      </c>
      <c r="I35" s="424" t="s">
        <v>316</v>
      </c>
    </row>
    <row r="36" spans="1:9" ht="15" customHeight="1" x14ac:dyDescent="0.2">
      <c r="A36" s="115" t="s">
        <v>313</v>
      </c>
      <c r="B36" s="142">
        <v>1.2</v>
      </c>
      <c r="C36" s="103">
        <v>1.2</v>
      </c>
      <c r="D36" s="125">
        <v>0.65</v>
      </c>
      <c r="E36" s="122">
        <f t="shared" ref="E36:E37" si="8">(B36+0.4)*(C36+0.4)*(D36+0.05)</f>
        <v>1.7920000000000005</v>
      </c>
      <c r="F36" s="204">
        <f t="shared" si="7"/>
        <v>2.5600000000000005</v>
      </c>
      <c r="G36" s="125"/>
      <c r="H36" s="122">
        <f t="shared" ref="H36:H37" si="9">(B36+0.2)*(C36+0.2)*0.05</f>
        <v>9.799999999999999E-2</v>
      </c>
      <c r="I36" s="425"/>
    </row>
    <row r="37" spans="1:9" ht="15" customHeight="1" x14ac:dyDescent="0.2">
      <c r="A37" s="115" t="s">
        <v>314</v>
      </c>
      <c r="B37" s="142">
        <v>0.6</v>
      </c>
      <c r="C37" s="103">
        <v>21.94</v>
      </c>
      <c r="D37" s="125">
        <v>0.5</v>
      </c>
      <c r="E37" s="122">
        <f t="shared" si="8"/>
        <v>12.287000000000001</v>
      </c>
      <c r="F37" s="204">
        <f t="shared" si="7"/>
        <v>22.34</v>
      </c>
      <c r="G37" s="125"/>
      <c r="H37" s="122">
        <f t="shared" si="9"/>
        <v>0.88560000000000005</v>
      </c>
      <c r="I37" s="425"/>
    </row>
    <row r="38" spans="1:9" ht="15" customHeight="1" x14ac:dyDescent="0.2">
      <c r="A38" s="319" t="s">
        <v>208</v>
      </c>
      <c r="B38" s="320" t="s">
        <v>315</v>
      </c>
      <c r="C38" s="321"/>
      <c r="D38" s="322"/>
      <c r="E38" s="323">
        <f>48.52*0.1</f>
        <v>4.8520000000000003</v>
      </c>
      <c r="F38" s="324"/>
      <c r="G38" s="322">
        <v>48.52</v>
      </c>
      <c r="H38" s="323"/>
      <c r="I38" s="426"/>
    </row>
    <row r="39" spans="1:9" ht="14.1" customHeight="1" x14ac:dyDescent="0.2">
      <c r="A39" s="226"/>
      <c r="B39" s="142"/>
      <c r="C39" s="142"/>
      <c r="D39" s="143"/>
      <c r="E39" s="144"/>
      <c r="F39" s="236"/>
      <c r="G39" s="143"/>
      <c r="H39" s="144"/>
      <c r="I39" s="123"/>
    </row>
    <row r="40" spans="1:9" ht="14.1" customHeight="1" x14ac:dyDescent="0.2">
      <c r="A40" s="115"/>
      <c r="B40" s="124"/>
      <c r="C40" s="124"/>
      <c r="D40" s="125"/>
      <c r="E40" s="122"/>
      <c r="F40" s="204"/>
      <c r="G40" s="125"/>
      <c r="H40" s="122"/>
      <c r="I40" s="123"/>
    </row>
    <row r="41" spans="1:9" ht="14.1" customHeight="1" thickBot="1" x14ac:dyDescent="0.25">
      <c r="A41" s="115"/>
      <c r="B41" s="102"/>
      <c r="C41" s="102"/>
      <c r="D41" s="125"/>
      <c r="E41" s="122"/>
      <c r="F41" s="205"/>
      <c r="G41" s="151"/>
      <c r="H41" s="122"/>
      <c r="I41" s="123"/>
    </row>
    <row r="42" spans="1:9" ht="20.100000000000001" customHeight="1" thickBot="1" x14ac:dyDescent="0.25">
      <c r="A42" s="126" t="s">
        <v>60</v>
      </c>
      <c r="B42" s="127"/>
      <c r="C42" s="127"/>
      <c r="D42" s="128"/>
      <c r="E42" s="129">
        <f>SUM(E4:E41)</f>
        <v>221.63833999999997</v>
      </c>
      <c r="F42" s="129">
        <f t="shared" ref="F42:H42" si="10">SUM(F4:F41)</f>
        <v>187.09440000000001</v>
      </c>
      <c r="G42" s="129">
        <f t="shared" si="10"/>
        <v>407.69</v>
      </c>
      <c r="H42" s="129">
        <f t="shared" si="10"/>
        <v>5.1622000000000003</v>
      </c>
      <c r="I42" s="130"/>
    </row>
    <row r="44" spans="1:9" x14ac:dyDescent="0.2">
      <c r="A44" s="131"/>
      <c r="B44" s="131"/>
      <c r="C44" s="131"/>
      <c r="D44" s="131"/>
      <c r="E44" s="131"/>
      <c r="F44" s="131"/>
      <c r="G44" s="131"/>
      <c r="H44" s="131"/>
      <c r="I44" s="131"/>
    </row>
    <row r="45" spans="1:9" x14ac:dyDescent="0.2">
      <c r="A45" s="131" t="s">
        <v>1215</v>
      </c>
      <c r="B45" s="131"/>
      <c r="C45" s="132">
        <f>SUM(C24:C33)</f>
        <v>187.35999999999996</v>
      </c>
      <c r="D45" s="131" t="s">
        <v>30</v>
      </c>
      <c r="E45" s="131"/>
      <c r="F45" s="131"/>
      <c r="G45" s="131"/>
      <c r="H45" s="131"/>
      <c r="I45" s="131"/>
    </row>
    <row r="46" spans="1:9" x14ac:dyDescent="0.2">
      <c r="A46" s="131"/>
      <c r="B46" s="131"/>
      <c r="C46" s="131"/>
      <c r="D46" s="131"/>
      <c r="E46" s="131"/>
      <c r="F46" s="131"/>
      <c r="G46" s="131"/>
      <c r="H46" s="131"/>
      <c r="I46" s="131"/>
    </row>
    <row r="47" spans="1:9" x14ac:dyDescent="0.2">
      <c r="A47" s="131"/>
      <c r="B47" s="131"/>
      <c r="C47" s="131"/>
      <c r="D47" s="131"/>
      <c r="E47" s="131"/>
      <c r="F47" s="131"/>
      <c r="G47" s="131"/>
      <c r="H47" s="131"/>
      <c r="I47" s="131"/>
    </row>
    <row r="48" spans="1:9" x14ac:dyDescent="0.2">
      <c r="A48" s="131" t="s">
        <v>1133</v>
      </c>
      <c r="B48" s="131"/>
      <c r="E48" s="132">
        <f>E34+E38</f>
        <v>40.769000000000005</v>
      </c>
      <c r="F48" s="131" t="s">
        <v>110</v>
      </c>
      <c r="G48" s="131"/>
      <c r="H48" s="131"/>
      <c r="I48" s="131"/>
    </row>
    <row r="49" spans="1:9" x14ac:dyDescent="0.2">
      <c r="A49" s="131" t="s">
        <v>212</v>
      </c>
      <c r="B49" s="131"/>
      <c r="E49" s="132">
        <f>SUM(E4:E23)+SUM(E35:E37)</f>
        <v>131.286</v>
      </c>
      <c r="F49" s="131" t="s">
        <v>110</v>
      </c>
      <c r="G49" s="131"/>
      <c r="H49" s="131"/>
      <c r="I49" s="131"/>
    </row>
    <row r="50" spans="1:9" x14ac:dyDescent="0.2">
      <c r="A50" s="131" t="s">
        <v>213</v>
      </c>
      <c r="B50" s="131"/>
      <c r="E50" s="132">
        <f>SUM(E24:E33)</f>
        <v>49.583340000000007</v>
      </c>
      <c r="F50" s="131" t="s">
        <v>110</v>
      </c>
      <c r="G50" s="131"/>
      <c r="H50" s="131"/>
      <c r="I50" s="131"/>
    </row>
    <row r="51" spans="1:9" x14ac:dyDescent="0.2">
      <c r="A51" s="244" t="s">
        <v>109</v>
      </c>
      <c r="B51" s="244"/>
      <c r="C51" s="245"/>
      <c r="D51" s="245"/>
      <c r="E51" s="246">
        <f>SUM(E48:E50)</f>
        <v>221.63834000000003</v>
      </c>
      <c r="F51" s="244" t="s">
        <v>110</v>
      </c>
      <c r="G51" s="131"/>
      <c r="H51" s="132"/>
      <c r="I51" s="131"/>
    </row>
    <row r="52" spans="1:9" x14ac:dyDescent="0.2">
      <c r="A52" s="131" t="s">
        <v>111</v>
      </c>
      <c r="B52" s="131"/>
      <c r="E52" s="132">
        <f>H42</f>
        <v>5.1622000000000003</v>
      </c>
      <c r="F52" s="131" t="s">
        <v>110</v>
      </c>
      <c r="G52" s="131"/>
      <c r="H52" s="131"/>
      <c r="I52" s="131"/>
    </row>
    <row r="53" spans="1:9" x14ac:dyDescent="0.2">
      <c r="A53" s="131" t="s">
        <v>112</v>
      </c>
      <c r="B53" s="131"/>
      <c r="E53" s="132">
        <v>58.5</v>
      </c>
      <c r="F53" s="131" t="s">
        <v>110</v>
      </c>
      <c r="G53" s="131"/>
      <c r="H53" s="132"/>
      <c r="I53" s="131"/>
    </row>
    <row r="54" spans="1:9" x14ac:dyDescent="0.2">
      <c r="A54" s="131" t="s">
        <v>113</v>
      </c>
      <c r="B54" s="131"/>
      <c r="C54" s="131"/>
      <c r="E54" s="132">
        <f>E49+E50-E52-E53</f>
        <v>117.20714000000001</v>
      </c>
      <c r="F54" s="131" t="s">
        <v>110</v>
      </c>
      <c r="G54" s="131"/>
      <c r="H54" s="131"/>
      <c r="I54" s="131"/>
    </row>
    <row r="55" spans="1:9" ht="13.5" thickBot="1" x14ac:dyDescent="0.25">
      <c r="A55" s="131"/>
      <c r="B55" s="131"/>
      <c r="C55" s="131"/>
      <c r="D55" s="132"/>
      <c r="E55" s="131"/>
      <c r="F55" s="131"/>
      <c r="G55" s="131"/>
      <c r="H55" s="132"/>
      <c r="I55" s="131"/>
    </row>
    <row r="56" spans="1:9" ht="13.5" thickBot="1" x14ac:dyDescent="0.25">
      <c r="A56" s="131" t="s">
        <v>114</v>
      </c>
      <c r="B56" s="131"/>
      <c r="C56" s="131"/>
      <c r="E56" s="247">
        <f>E51-E54</f>
        <v>104.43120000000002</v>
      </c>
      <c r="F56" s="248" t="s">
        <v>110</v>
      </c>
      <c r="G56" s="131"/>
      <c r="H56" s="131"/>
      <c r="I56" s="131"/>
    </row>
    <row r="57" spans="1:9" ht="13.5" thickBot="1" x14ac:dyDescent="0.25">
      <c r="A57" s="131"/>
      <c r="B57" s="131"/>
      <c r="C57" s="131"/>
      <c r="D57" s="131"/>
      <c r="E57" s="131"/>
      <c r="F57" s="131"/>
      <c r="G57" s="131"/>
      <c r="H57" s="131"/>
      <c r="I57" s="131"/>
    </row>
    <row r="58" spans="1:9" ht="13.5" thickBot="1" x14ac:dyDescent="0.25">
      <c r="A58" s="131" t="s">
        <v>1140</v>
      </c>
      <c r="B58" s="131"/>
      <c r="C58" s="131"/>
      <c r="D58" s="131"/>
      <c r="E58" s="247">
        <f>G42*0.1</f>
        <v>40.769000000000005</v>
      </c>
      <c r="F58" s="248" t="s">
        <v>110</v>
      </c>
      <c r="G58" s="131"/>
      <c r="H58" s="131"/>
      <c r="I58" s="131"/>
    </row>
    <row r="59" spans="1:9" x14ac:dyDescent="0.2">
      <c r="A59" s="131"/>
      <c r="B59" s="131"/>
      <c r="C59" s="131"/>
      <c r="D59" s="131"/>
      <c r="E59" s="131"/>
      <c r="F59" s="131"/>
      <c r="G59" s="131"/>
      <c r="H59" s="131"/>
      <c r="I59" s="131"/>
    </row>
    <row r="60" spans="1:9" x14ac:dyDescent="0.2">
      <c r="A60" s="131"/>
      <c r="B60" s="131"/>
      <c r="C60" s="131"/>
      <c r="D60" s="131"/>
      <c r="E60" s="131"/>
      <c r="F60" s="131"/>
      <c r="G60" s="131"/>
      <c r="H60" s="131"/>
      <c r="I60" s="131"/>
    </row>
  </sheetData>
  <mergeCells count="3">
    <mergeCell ref="A1:I1"/>
    <mergeCell ref="I4:I34"/>
    <mergeCell ref="I35:I38"/>
  </mergeCells>
  <phoneticPr fontId="13" type="noConversion"/>
  <printOptions horizontalCentered="1"/>
  <pageMargins left="0.59055118110236227" right="0.59055118110236227" top="0.59055118110236227" bottom="0.78740157480314965" header="0.51181102362204722" footer="0.39370078740157483"/>
  <pageSetup paperSize="9" scale="85" orientation="portrait" horizontalDpi="300" verticalDpi="300" r:id="rId1"/>
  <headerFooter alignWithMargins="0">
    <oddFooter>&amp;L&amp;"Tahoma,Normal"&amp;9&amp;F/&amp;A&amp;R&amp;"Tahoma,Normal"&amp;9Pag.: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showZeros="0" workbookViewId="0">
      <selection activeCell="D345" sqref="D345"/>
    </sheetView>
  </sheetViews>
  <sheetFormatPr defaultRowHeight="12.75" x14ac:dyDescent="0.2"/>
  <cols>
    <col min="1" max="1" width="30.7109375" style="98" customWidth="1"/>
    <col min="2" max="2" width="9.7109375" style="98" customWidth="1"/>
    <col min="3" max="3" width="8.5703125" style="98" customWidth="1"/>
    <col min="4" max="4" width="9.85546875" style="98" customWidth="1"/>
    <col min="5" max="5" width="10.7109375" style="98" customWidth="1"/>
    <col min="6" max="6" width="9.7109375" style="98" customWidth="1"/>
    <col min="7" max="257" width="9.140625" style="98"/>
    <col min="258" max="258" width="37.7109375" style="98" customWidth="1"/>
    <col min="259" max="261" width="12.7109375" style="98" customWidth="1"/>
    <col min="262" max="262" width="10.5703125" style="98" customWidth="1"/>
    <col min="263" max="513" width="9.140625" style="98"/>
    <col min="514" max="514" width="37.7109375" style="98" customWidth="1"/>
    <col min="515" max="517" width="12.7109375" style="98" customWidth="1"/>
    <col min="518" max="518" width="10.5703125" style="98" customWidth="1"/>
    <col min="519" max="769" width="9.140625" style="98"/>
    <col min="770" max="770" width="37.7109375" style="98" customWidth="1"/>
    <col min="771" max="773" width="12.7109375" style="98" customWidth="1"/>
    <col min="774" max="774" width="10.5703125" style="98" customWidth="1"/>
    <col min="775" max="1025" width="9.140625" style="98"/>
    <col min="1026" max="1026" width="37.7109375" style="98" customWidth="1"/>
    <col min="1027" max="1029" width="12.7109375" style="98" customWidth="1"/>
    <col min="1030" max="1030" width="10.5703125" style="98" customWidth="1"/>
    <col min="1031" max="1281" width="9.140625" style="98"/>
    <col min="1282" max="1282" width="37.7109375" style="98" customWidth="1"/>
    <col min="1283" max="1285" width="12.7109375" style="98" customWidth="1"/>
    <col min="1286" max="1286" width="10.5703125" style="98" customWidth="1"/>
    <col min="1287" max="1537" width="9.140625" style="98"/>
    <col min="1538" max="1538" width="37.7109375" style="98" customWidth="1"/>
    <col min="1539" max="1541" width="12.7109375" style="98" customWidth="1"/>
    <col min="1542" max="1542" width="10.5703125" style="98" customWidth="1"/>
    <col min="1543" max="1793" width="9.140625" style="98"/>
    <col min="1794" max="1794" width="37.7109375" style="98" customWidth="1"/>
    <col min="1795" max="1797" width="12.7109375" style="98" customWidth="1"/>
    <col min="1798" max="1798" width="10.5703125" style="98" customWidth="1"/>
    <col min="1799" max="2049" width="9.140625" style="98"/>
    <col min="2050" max="2050" width="37.7109375" style="98" customWidth="1"/>
    <col min="2051" max="2053" width="12.7109375" style="98" customWidth="1"/>
    <col min="2054" max="2054" width="10.5703125" style="98" customWidth="1"/>
    <col min="2055" max="2305" width="9.140625" style="98"/>
    <col min="2306" max="2306" width="37.7109375" style="98" customWidth="1"/>
    <col min="2307" max="2309" width="12.7109375" style="98" customWidth="1"/>
    <col min="2310" max="2310" width="10.5703125" style="98" customWidth="1"/>
    <col min="2311" max="2561" width="9.140625" style="98"/>
    <col min="2562" max="2562" width="37.7109375" style="98" customWidth="1"/>
    <col min="2563" max="2565" width="12.7109375" style="98" customWidth="1"/>
    <col min="2566" max="2566" width="10.5703125" style="98" customWidth="1"/>
    <col min="2567" max="2817" width="9.140625" style="98"/>
    <col min="2818" max="2818" width="37.7109375" style="98" customWidth="1"/>
    <col min="2819" max="2821" width="12.7109375" style="98" customWidth="1"/>
    <col min="2822" max="2822" width="10.5703125" style="98" customWidth="1"/>
    <col min="2823" max="3073" width="9.140625" style="98"/>
    <col min="3074" max="3074" width="37.7109375" style="98" customWidth="1"/>
    <col min="3075" max="3077" width="12.7109375" style="98" customWidth="1"/>
    <col min="3078" max="3078" width="10.5703125" style="98" customWidth="1"/>
    <col min="3079" max="3329" width="9.140625" style="98"/>
    <col min="3330" max="3330" width="37.7109375" style="98" customWidth="1"/>
    <col min="3331" max="3333" width="12.7109375" style="98" customWidth="1"/>
    <col min="3334" max="3334" width="10.5703125" style="98" customWidth="1"/>
    <col min="3335" max="3585" width="9.140625" style="98"/>
    <col min="3586" max="3586" width="37.7109375" style="98" customWidth="1"/>
    <col min="3587" max="3589" width="12.7109375" style="98" customWidth="1"/>
    <col min="3590" max="3590" width="10.5703125" style="98" customWidth="1"/>
    <col min="3591" max="3841" width="9.140625" style="98"/>
    <col min="3842" max="3842" width="37.7109375" style="98" customWidth="1"/>
    <col min="3843" max="3845" width="12.7109375" style="98" customWidth="1"/>
    <col min="3846" max="3846" width="10.5703125" style="98" customWidth="1"/>
    <col min="3847" max="4097" width="9.140625" style="98"/>
    <col min="4098" max="4098" width="37.7109375" style="98" customWidth="1"/>
    <col min="4099" max="4101" width="12.7109375" style="98" customWidth="1"/>
    <col min="4102" max="4102" width="10.5703125" style="98" customWidth="1"/>
    <col min="4103" max="4353" width="9.140625" style="98"/>
    <col min="4354" max="4354" width="37.7109375" style="98" customWidth="1"/>
    <col min="4355" max="4357" width="12.7109375" style="98" customWidth="1"/>
    <col min="4358" max="4358" width="10.5703125" style="98" customWidth="1"/>
    <col min="4359" max="4609" width="9.140625" style="98"/>
    <col min="4610" max="4610" width="37.7109375" style="98" customWidth="1"/>
    <col min="4611" max="4613" width="12.7109375" style="98" customWidth="1"/>
    <col min="4614" max="4614" width="10.5703125" style="98" customWidth="1"/>
    <col min="4615" max="4865" width="9.140625" style="98"/>
    <col min="4866" max="4866" width="37.7109375" style="98" customWidth="1"/>
    <col min="4867" max="4869" width="12.7109375" style="98" customWidth="1"/>
    <col min="4870" max="4870" width="10.5703125" style="98" customWidth="1"/>
    <col min="4871" max="5121" width="9.140625" style="98"/>
    <col min="5122" max="5122" width="37.7109375" style="98" customWidth="1"/>
    <col min="5123" max="5125" width="12.7109375" style="98" customWidth="1"/>
    <col min="5126" max="5126" width="10.5703125" style="98" customWidth="1"/>
    <col min="5127" max="5377" width="9.140625" style="98"/>
    <col min="5378" max="5378" width="37.7109375" style="98" customWidth="1"/>
    <col min="5379" max="5381" width="12.7109375" style="98" customWidth="1"/>
    <col min="5382" max="5382" width="10.5703125" style="98" customWidth="1"/>
    <col min="5383" max="5633" width="9.140625" style="98"/>
    <col min="5634" max="5634" width="37.7109375" style="98" customWidth="1"/>
    <col min="5635" max="5637" width="12.7109375" style="98" customWidth="1"/>
    <col min="5638" max="5638" width="10.5703125" style="98" customWidth="1"/>
    <col min="5639" max="5889" width="9.140625" style="98"/>
    <col min="5890" max="5890" width="37.7109375" style="98" customWidth="1"/>
    <col min="5891" max="5893" width="12.7109375" style="98" customWidth="1"/>
    <col min="5894" max="5894" width="10.5703125" style="98" customWidth="1"/>
    <col min="5895" max="6145" width="9.140625" style="98"/>
    <col min="6146" max="6146" width="37.7109375" style="98" customWidth="1"/>
    <col min="6147" max="6149" width="12.7109375" style="98" customWidth="1"/>
    <col min="6150" max="6150" width="10.5703125" style="98" customWidth="1"/>
    <col min="6151" max="6401" width="9.140625" style="98"/>
    <col min="6402" max="6402" width="37.7109375" style="98" customWidth="1"/>
    <col min="6403" max="6405" width="12.7109375" style="98" customWidth="1"/>
    <col min="6406" max="6406" width="10.5703125" style="98" customWidth="1"/>
    <col min="6407" max="6657" width="9.140625" style="98"/>
    <col min="6658" max="6658" width="37.7109375" style="98" customWidth="1"/>
    <col min="6659" max="6661" width="12.7109375" style="98" customWidth="1"/>
    <col min="6662" max="6662" width="10.5703125" style="98" customWidth="1"/>
    <col min="6663" max="6913" width="9.140625" style="98"/>
    <col min="6914" max="6914" width="37.7109375" style="98" customWidth="1"/>
    <col min="6915" max="6917" width="12.7109375" style="98" customWidth="1"/>
    <col min="6918" max="6918" width="10.5703125" style="98" customWidth="1"/>
    <col min="6919" max="7169" width="9.140625" style="98"/>
    <col min="7170" max="7170" width="37.7109375" style="98" customWidth="1"/>
    <col min="7171" max="7173" width="12.7109375" style="98" customWidth="1"/>
    <col min="7174" max="7174" width="10.5703125" style="98" customWidth="1"/>
    <col min="7175" max="7425" width="9.140625" style="98"/>
    <col min="7426" max="7426" width="37.7109375" style="98" customWidth="1"/>
    <col min="7427" max="7429" width="12.7109375" style="98" customWidth="1"/>
    <col min="7430" max="7430" width="10.5703125" style="98" customWidth="1"/>
    <col min="7431" max="7681" width="9.140625" style="98"/>
    <col min="7682" max="7682" width="37.7109375" style="98" customWidth="1"/>
    <col min="7683" max="7685" width="12.7109375" style="98" customWidth="1"/>
    <col min="7686" max="7686" width="10.5703125" style="98" customWidth="1"/>
    <col min="7687" max="7937" width="9.140625" style="98"/>
    <col min="7938" max="7938" width="37.7109375" style="98" customWidth="1"/>
    <col min="7939" max="7941" width="12.7109375" style="98" customWidth="1"/>
    <col min="7942" max="7942" width="10.5703125" style="98" customWidth="1"/>
    <col min="7943" max="8193" width="9.140625" style="98"/>
    <col min="8194" max="8194" width="37.7109375" style="98" customWidth="1"/>
    <col min="8195" max="8197" width="12.7109375" style="98" customWidth="1"/>
    <col min="8198" max="8198" width="10.5703125" style="98" customWidth="1"/>
    <col min="8199" max="8449" width="9.140625" style="98"/>
    <col min="8450" max="8450" width="37.7109375" style="98" customWidth="1"/>
    <col min="8451" max="8453" width="12.7109375" style="98" customWidth="1"/>
    <col min="8454" max="8454" width="10.5703125" style="98" customWidth="1"/>
    <col min="8455" max="8705" width="9.140625" style="98"/>
    <col min="8706" max="8706" width="37.7109375" style="98" customWidth="1"/>
    <col min="8707" max="8709" width="12.7109375" style="98" customWidth="1"/>
    <col min="8710" max="8710" width="10.5703125" style="98" customWidth="1"/>
    <col min="8711" max="8961" width="9.140625" style="98"/>
    <col min="8962" max="8962" width="37.7109375" style="98" customWidth="1"/>
    <col min="8963" max="8965" width="12.7109375" style="98" customWidth="1"/>
    <col min="8966" max="8966" width="10.5703125" style="98" customWidth="1"/>
    <col min="8967" max="9217" width="9.140625" style="98"/>
    <col min="9218" max="9218" width="37.7109375" style="98" customWidth="1"/>
    <col min="9219" max="9221" width="12.7109375" style="98" customWidth="1"/>
    <col min="9222" max="9222" width="10.5703125" style="98" customWidth="1"/>
    <col min="9223" max="9473" width="9.140625" style="98"/>
    <col min="9474" max="9474" width="37.7109375" style="98" customWidth="1"/>
    <col min="9475" max="9477" width="12.7109375" style="98" customWidth="1"/>
    <col min="9478" max="9478" width="10.5703125" style="98" customWidth="1"/>
    <col min="9479" max="9729" width="9.140625" style="98"/>
    <col min="9730" max="9730" width="37.7109375" style="98" customWidth="1"/>
    <col min="9731" max="9733" width="12.7109375" style="98" customWidth="1"/>
    <col min="9734" max="9734" width="10.5703125" style="98" customWidth="1"/>
    <col min="9735" max="9985" width="9.140625" style="98"/>
    <col min="9986" max="9986" width="37.7109375" style="98" customWidth="1"/>
    <col min="9987" max="9989" width="12.7109375" style="98" customWidth="1"/>
    <col min="9990" max="9990" width="10.5703125" style="98" customWidth="1"/>
    <col min="9991" max="10241" width="9.140625" style="98"/>
    <col min="10242" max="10242" width="37.7109375" style="98" customWidth="1"/>
    <col min="10243" max="10245" width="12.7109375" style="98" customWidth="1"/>
    <col min="10246" max="10246" width="10.5703125" style="98" customWidth="1"/>
    <col min="10247" max="10497" width="9.140625" style="98"/>
    <col min="10498" max="10498" width="37.7109375" style="98" customWidth="1"/>
    <col min="10499" max="10501" width="12.7109375" style="98" customWidth="1"/>
    <col min="10502" max="10502" width="10.5703125" style="98" customWidth="1"/>
    <col min="10503" max="10753" width="9.140625" style="98"/>
    <col min="10754" max="10754" width="37.7109375" style="98" customWidth="1"/>
    <col min="10755" max="10757" width="12.7109375" style="98" customWidth="1"/>
    <col min="10758" max="10758" width="10.5703125" style="98" customWidth="1"/>
    <col min="10759" max="11009" width="9.140625" style="98"/>
    <col min="11010" max="11010" width="37.7109375" style="98" customWidth="1"/>
    <col min="11011" max="11013" width="12.7109375" style="98" customWidth="1"/>
    <col min="11014" max="11014" width="10.5703125" style="98" customWidth="1"/>
    <col min="11015" max="11265" width="9.140625" style="98"/>
    <col min="11266" max="11266" width="37.7109375" style="98" customWidth="1"/>
    <col min="11267" max="11269" width="12.7109375" style="98" customWidth="1"/>
    <col min="11270" max="11270" width="10.5703125" style="98" customWidth="1"/>
    <col min="11271" max="11521" width="9.140625" style="98"/>
    <col min="11522" max="11522" width="37.7109375" style="98" customWidth="1"/>
    <col min="11523" max="11525" width="12.7109375" style="98" customWidth="1"/>
    <col min="11526" max="11526" width="10.5703125" style="98" customWidth="1"/>
    <col min="11527" max="11777" width="9.140625" style="98"/>
    <col min="11778" max="11778" width="37.7109375" style="98" customWidth="1"/>
    <col min="11779" max="11781" width="12.7109375" style="98" customWidth="1"/>
    <col min="11782" max="11782" width="10.5703125" style="98" customWidth="1"/>
    <col min="11783" max="12033" width="9.140625" style="98"/>
    <col min="12034" max="12034" width="37.7109375" style="98" customWidth="1"/>
    <col min="12035" max="12037" width="12.7109375" style="98" customWidth="1"/>
    <col min="12038" max="12038" width="10.5703125" style="98" customWidth="1"/>
    <col min="12039" max="12289" width="9.140625" style="98"/>
    <col min="12290" max="12290" width="37.7109375" style="98" customWidth="1"/>
    <col min="12291" max="12293" width="12.7109375" style="98" customWidth="1"/>
    <col min="12294" max="12294" width="10.5703125" style="98" customWidth="1"/>
    <col min="12295" max="12545" width="9.140625" style="98"/>
    <col min="12546" max="12546" width="37.7109375" style="98" customWidth="1"/>
    <col min="12547" max="12549" width="12.7109375" style="98" customWidth="1"/>
    <col min="12550" max="12550" width="10.5703125" style="98" customWidth="1"/>
    <col min="12551" max="12801" width="9.140625" style="98"/>
    <col min="12802" max="12802" width="37.7109375" style="98" customWidth="1"/>
    <col min="12803" max="12805" width="12.7109375" style="98" customWidth="1"/>
    <col min="12806" max="12806" width="10.5703125" style="98" customWidth="1"/>
    <col min="12807" max="13057" width="9.140625" style="98"/>
    <col min="13058" max="13058" width="37.7109375" style="98" customWidth="1"/>
    <col min="13059" max="13061" width="12.7109375" style="98" customWidth="1"/>
    <col min="13062" max="13062" width="10.5703125" style="98" customWidth="1"/>
    <col min="13063" max="13313" width="9.140625" style="98"/>
    <col min="13314" max="13314" width="37.7109375" style="98" customWidth="1"/>
    <col min="13315" max="13317" width="12.7109375" style="98" customWidth="1"/>
    <col min="13318" max="13318" width="10.5703125" style="98" customWidth="1"/>
    <col min="13319" max="13569" width="9.140625" style="98"/>
    <col min="13570" max="13570" width="37.7109375" style="98" customWidth="1"/>
    <col min="13571" max="13573" width="12.7109375" style="98" customWidth="1"/>
    <col min="13574" max="13574" width="10.5703125" style="98" customWidth="1"/>
    <col min="13575" max="13825" width="9.140625" style="98"/>
    <col min="13826" max="13826" width="37.7109375" style="98" customWidth="1"/>
    <col min="13827" max="13829" width="12.7109375" style="98" customWidth="1"/>
    <col min="13830" max="13830" width="10.5703125" style="98" customWidth="1"/>
    <col min="13831" max="14081" width="9.140625" style="98"/>
    <col min="14082" max="14082" width="37.7109375" style="98" customWidth="1"/>
    <col min="14083" max="14085" width="12.7109375" style="98" customWidth="1"/>
    <col min="14086" max="14086" width="10.5703125" style="98" customWidth="1"/>
    <col min="14087" max="14337" width="9.140625" style="98"/>
    <col min="14338" max="14338" width="37.7109375" style="98" customWidth="1"/>
    <col min="14339" max="14341" width="12.7109375" style="98" customWidth="1"/>
    <col min="14342" max="14342" width="10.5703125" style="98" customWidth="1"/>
    <col min="14343" max="14593" width="9.140625" style="98"/>
    <col min="14594" max="14594" width="37.7109375" style="98" customWidth="1"/>
    <col min="14595" max="14597" width="12.7109375" style="98" customWidth="1"/>
    <col min="14598" max="14598" width="10.5703125" style="98" customWidth="1"/>
    <col min="14599" max="14849" width="9.140625" style="98"/>
    <col min="14850" max="14850" width="37.7109375" style="98" customWidth="1"/>
    <col min="14851" max="14853" width="12.7109375" style="98" customWidth="1"/>
    <col min="14854" max="14854" width="10.5703125" style="98" customWidth="1"/>
    <col min="14855" max="15105" width="9.140625" style="98"/>
    <col min="15106" max="15106" width="37.7109375" style="98" customWidth="1"/>
    <col min="15107" max="15109" width="12.7109375" style="98" customWidth="1"/>
    <col min="15110" max="15110" width="10.5703125" style="98" customWidth="1"/>
    <col min="15111" max="15361" width="9.140625" style="98"/>
    <col min="15362" max="15362" width="37.7109375" style="98" customWidth="1"/>
    <col min="15363" max="15365" width="12.7109375" style="98" customWidth="1"/>
    <col min="15366" max="15366" width="10.5703125" style="98" customWidth="1"/>
    <col min="15367" max="15617" width="9.140625" style="98"/>
    <col min="15618" max="15618" width="37.7109375" style="98" customWidth="1"/>
    <col min="15619" max="15621" width="12.7109375" style="98" customWidth="1"/>
    <col min="15622" max="15622" width="10.5703125" style="98" customWidth="1"/>
    <col min="15623" max="15873" width="9.140625" style="98"/>
    <col min="15874" max="15874" width="37.7109375" style="98" customWidth="1"/>
    <col min="15875" max="15877" width="12.7109375" style="98" customWidth="1"/>
    <col min="15878" max="15878" width="10.5703125" style="98" customWidth="1"/>
    <col min="15879" max="16129" width="9.140625" style="98"/>
    <col min="16130" max="16130" width="37.7109375" style="98" customWidth="1"/>
    <col min="16131" max="16133" width="12.7109375" style="98" customWidth="1"/>
    <col min="16134" max="16134" width="10.5703125" style="98" customWidth="1"/>
    <col min="16135" max="16384" width="9.140625" style="98"/>
  </cols>
  <sheetData>
    <row r="1" spans="1:6" ht="31.5" customHeight="1" thickBot="1" x14ac:dyDescent="0.25">
      <c r="A1" s="435" t="s">
        <v>124</v>
      </c>
      <c r="B1" s="436"/>
      <c r="C1" s="436"/>
      <c r="D1" s="436"/>
      <c r="E1" s="436"/>
      <c r="F1" s="437"/>
    </row>
    <row r="2" spans="1:6" s="120" customFormat="1" ht="17.100000000000001" customHeight="1" thickBot="1" x14ac:dyDescent="0.25">
      <c r="A2" s="99" t="s">
        <v>446</v>
      </c>
      <c r="B2" s="175" t="s">
        <v>9</v>
      </c>
      <c r="C2" s="118" t="s">
        <v>173</v>
      </c>
      <c r="E2" s="119" t="s">
        <v>10</v>
      </c>
      <c r="F2" s="101" t="s">
        <v>218</v>
      </c>
    </row>
    <row r="3" spans="1:6" s="120" customFormat="1" ht="15" customHeight="1" thickTop="1" x14ac:dyDescent="0.2">
      <c r="A3" s="440" t="s">
        <v>85</v>
      </c>
      <c r="B3" s="438" t="s">
        <v>116</v>
      </c>
      <c r="C3" s="438" t="s">
        <v>163</v>
      </c>
      <c r="D3" s="442" t="s">
        <v>122</v>
      </c>
      <c r="E3" s="442" t="s">
        <v>123</v>
      </c>
      <c r="F3" s="444" t="s">
        <v>15</v>
      </c>
    </row>
    <row r="4" spans="1:6" s="120" customFormat="1" ht="11.25" x14ac:dyDescent="0.2">
      <c r="A4" s="441"/>
      <c r="B4" s="439"/>
      <c r="C4" s="439"/>
      <c r="D4" s="443"/>
      <c r="E4" s="443"/>
      <c r="F4" s="445"/>
    </row>
    <row r="5" spans="1:6" ht="14.1" customHeight="1" x14ac:dyDescent="0.2">
      <c r="A5" s="241" t="s">
        <v>164</v>
      </c>
      <c r="B5" s="124">
        <v>359.91</v>
      </c>
      <c r="C5" s="102">
        <v>0.1</v>
      </c>
      <c r="D5" s="203">
        <f>(B5*C5)</f>
        <v>35.991000000000007</v>
      </c>
      <c r="E5" s="432">
        <f>B8</f>
        <v>359.91</v>
      </c>
      <c r="F5" s="237"/>
    </row>
    <row r="6" spans="1:6" ht="14.1" customHeight="1" x14ac:dyDescent="0.2">
      <c r="A6" s="186" t="s">
        <v>172</v>
      </c>
      <c r="B6" s="124">
        <v>359.91</v>
      </c>
      <c r="C6" s="102">
        <v>0.1</v>
      </c>
      <c r="D6" s="150">
        <f t="shared" ref="D6:D9" si="0">(B6*C6)</f>
        <v>35.991000000000007</v>
      </c>
      <c r="E6" s="433"/>
      <c r="F6" s="238"/>
    </row>
    <row r="7" spans="1:6" ht="14.1" customHeight="1" x14ac:dyDescent="0.2">
      <c r="A7" s="186" t="s">
        <v>162</v>
      </c>
      <c r="B7" s="124">
        <v>359.91</v>
      </c>
      <c r="C7" s="102">
        <v>0.1</v>
      </c>
      <c r="D7" s="150">
        <f t="shared" si="0"/>
        <v>35.991000000000007</v>
      </c>
      <c r="E7" s="433"/>
      <c r="F7" s="188"/>
    </row>
    <row r="8" spans="1:6" ht="14.1" customHeight="1" x14ac:dyDescent="0.2">
      <c r="A8" s="186" t="s">
        <v>209</v>
      </c>
      <c r="B8" s="124">
        <v>359.91</v>
      </c>
      <c r="C8" s="102">
        <v>0.1</v>
      </c>
      <c r="D8" s="150">
        <f t="shared" si="0"/>
        <v>35.991000000000007</v>
      </c>
      <c r="E8" s="434"/>
      <c r="F8" s="188"/>
    </row>
    <row r="9" spans="1:6" ht="14.1" customHeight="1" x14ac:dyDescent="0.2">
      <c r="A9" s="186" t="s">
        <v>209</v>
      </c>
      <c r="B9" s="124">
        <v>344.7</v>
      </c>
      <c r="C9" s="102">
        <v>0.1</v>
      </c>
      <c r="D9" s="150">
        <f t="shared" si="0"/>
        <v>34.47</v>
      </c>
      <c r="E9" s="150">
        <f>B9</f>
        <v>344.7</v>
      </c>
      <c r="F9" s="188"/>
    </row>
    <row r="10" spans="1:6" ht="14.1" customHeight="1" x14ac:dyDescent="0.2">
      <c r="A10" s="115"/>
      <c r="B10" s="124"/>
      <c r="C10" s="102"/>
      <c r="D10" s="150">
        <f>(B10*C10)</f>
        <v>0</v>
      </c>
      <c r="E10" s="150"/>
      <c r="F10" s="188"/>
    </row>
    <row r="11" spans="1:6" ht="14.1" customHeight="1" thickBot="1" x14ac:dyDescent="0.25">
      <c r="A11" s="115"/>
      <c r="B11" s="187"/>
      <c r="C11" s="187"/>
      <c r="D11" s="152"/>
      <c r="E11" s="152"/>
      <c r="F11" s="189"/>
    </row>
    <row r="12" spans="1:6" ht="20.100000000000001" customHeight="1" thickBot="1" x14ac:dyDescent="0.25">
      <c r="A12" s="126" t="s">
        <v>60</v>
      </c>
      <c r="B12" s="127"/>
      <c r="C12" s="127"/>
      <c r="D12" s="129">
        <f>SUM(D5:D11)</f>
        <v>178.43400000000003</v>
      </c>
      <c r="E12" s="129">
        <f>SUM(E5:E11)</f>
        <v>704.61</v>
      </c>
      <c r="F12" s="130"/>
    </row>
    <row r="14" spans="1:6" s="131" customFormat="1" ht="11.25" thickBot="1" x14ac:dyDescent="0.25">
      <c r="C14" s="132"/>
    </row>
    <row r="15" spans="1:6" s="131" customFormat="1" ht="11.25" thickBot="1" x14ac:dyDescent="0.25">
      <c r="A15" s="131" t="s">
        <v>1120</v>
      </c>
      <c r="B15" s="362">
        <f>D5+D7</f>
        <v>71.982000000000014</v>
      </c>
      <c r="C15" s="366" t="s">
        <v>110</v>
      </c>
    </row>
    <row r="16" spans="1:6" s="131" customFormat="1" ht="11.25" thickBot="1" x14ac:dyDescent="0.25">
      <c r="A16" s="131" t="s">
        <v>1121</v>
      </c>
      <c r="B16" s="362">
        <f>D6+D8+D9</f>
        <v>106.45200000000001</v>
      </c>
      <c r="C16" s="366" t="s">
        <v>110</v>
      </c>
    </row>
    <row r="17" spans="1:6" s="131" customFormat="1" ht="11.25" thickBot="1" x14ac:dyDescent="0.25">
      <c r="A17" s="131" t="s">
        <v>1122</v>
      </c>
      <c r="B17" s="367">
        <f>D12</f>
        <v>178.43400000000003</v>
      </c>
      <c r="C17" s="368" t="s">
        <v>110</v>
      </c>
    </row>
    <row r="18" spans="1:6" s="131" customFormat="1" ht="10.5" x14ac:dyDescent="0.2">
      <c r="A18" s="131" t="s">
        <v>115</v>
      </c>
      <c r="B18" s="132">
        <v>1.5</v>
      </c>
    </row>
    <row r="19" spans="1:6" s="131" customFormat="1" ht="10.5" x14ac:dyDescent="0.2">
      <c r="A19" s="131" t="s">
        <v>117</v>
      </c>
      <c r="B19" s="132">
        <f>B17*B18</f>
        <v>267.65100000000007</v>
      </c>
      <c r="C19" s="132" t="s">
        <v>110</v>
      </c>
    </row>
    <row r="20" spans="1:6" s="131" customFormat="1" ht="11.25" thickBot="1" x14ac:dyDescent="0.25">
      <c r="B20" s="132"/>
    </row>
    <row r="21" spans="1:6" x14ac:dyDescent="0.2">
      <c r="A21" s="131" t="s">
        <v>125</v>
      </c>
      <c r="B21" s="132">
        <f>E12</f>
        <v>704.61</v>
      </c>
      <c r="C21" s="132" t="s">
        <v>39</v>
      </c>
      <c r="D21" s="427" t="s">
        <v>214</v>
      </c>
      <c r="E21" s="428">
        <f>B22*0.1</f>
        <v>70.460999999999999</v>
      </c>
      <c r="F21" s="430" t="s">
        <v>110</v>
      </c>
    </row>
    <row r="22" spans="1:6" ht="13.5" thickBot="1" x14ac:dyDescent="0.25">
      <c r="A22" s="131" t="s">
        <v>126</v>
      </c>
      <c r="B22" s="132">
        <f>E12</f>
        <v>704.61</v>
      </c>
      <c r="C22" s="132" t="s">
        <v>39</v>
      </c>
      <c r="D22" s="427"/>
      <c r="E22" s="429"/>
      <c r="F22" s="431"/>
    </row>
    <row r="23" spans="1:6" x14ac:dyDescent="0.2">
      <c r="A23" s="131"/>
      <c r="B23" s="131"/>
      <c r="C23" s="131"/>
      <c r="D23" s="131"/>
      <c r="E23" s="131"/>
      <c r="F23" s="131"/>
    </row>
    <row r="24" spans="1:6" x14ac:dyDescent="0.2">
      <c r="A24" s="131"/>
      <c r="B24" s="131"/>
      <c r="C24" s="131"/>
      <c r="D24" s="131"/>
      <c r="E24" s="131"/>
      <c r="F24" s="131"/>
    </row>
    <row r="25" spans="1:6" x14ac:dyDescent="0.2">
      <c r="A25" s="131"/>
      <c r="B25" s="131"/>
      <c r="C25" s="131"/>
      <c r="D25" s="131"/>
      <c r="E25" s="131"/>
      <c r="F25" s="131"/>
    </row>
    <row r="26" spans="1:6" x14ac:dyDescent="0.2">
      <c r="A26" s="131"/>
      <c r="B26" s="131"/>
      <c r="C26" s="131"/>
      <c r="D26" s="131"/>
      <c r="E26" s="131"/>
      <c r="F26" s="131"/>
    </row>
    <row r="27" spans="1:6" x14ac:dyDescent="0.2">
      <c r="A27" s="131"/>
      <c r="B27" s="131"/>
      <c r="C27" s="131"/>
      <c r="D27" s="131"/>
      <c r="E27" s="131"/>
      <c r="F27" s="131"/>
    </row>
    <row r="28" spans="1:6" x14ac:dyDescent="0.2">
      <c r="A28" s="131"/>
      <c r="B28" s="131"/>
      <c r="C28" s="131"/>
      <c r="D28" s="131"/>
      <c r="E28" s="131"/>
      <c r="F28" s="131"/>
    </row>
    <row r="29" spans="1:6" x14ac:dyDescent="0.2">
      <c r="A29" s="131"/>
      <c r="B29" s="131"/>
      <c r="C29" s="131"/>
      <c r="D29" s="131"/>
      <c r="E29" s="131"/>
      <c r="F29" s="131"/>
    </row>
    <row r="30" spans="1:6" x14ac:dyDescent="0.2">
      <c r="A30" s="131"/>
      <c r="B30" s="131"/>
      <c r="C30" s="131"/>
      <c r="D30" s="131"/>
      <c r="E30" s="131"/>
      <c r="F30" s="131"/>
    </row>
    <row r="31" spans="1:6" x14ac:dyDescent="0.2">
      <c r="A31" s="131"/>
      <c r="B31" s="131"/>
      <c r="C31" s="131"/>
      <c r="D31" s="131"/>
      <c r="E31" s="131"/>
      <c r="F31" s="131"/>
    </row>
    <row r="32" spans="1:6" x14ac:dyDescent="0.2">
      <c r="A32" s="131"/>
      <c r="B32" s="131"/>
      <c r="C32" s="131"/>
      <c r="D32" s="131"/>
      <c r="E32" s="131"/>
      <c r="F32" s="131"/>
    </row>
    <row r="33" spans="1:6" x14ac:dyDescent="0.2">
      <c r="A33" s="131"/>
      <c r="B33" s="131"/>
      <c r="C33" s="131"/>
      <c r="D33" s="131"/>
      <c r="E33" s="131"/>
      <c r="F33" s="131"/>
    </row>
    <row r="34" spans="1:6" x14ac:dyDescent="0.2">
      <c r="A34" s="131"/>
      <c r="B34" s="131"/>
      <c r="C34" s="131"/>
      <c r="D34" s="131"/>
      <c r="E34" s="131"/>
      <c r="F34" s="131"/>
    </row>
    <row r="35" spans="1:6" x14ac:dyDescent="0.2">
      <c r="A35" s="131"/>
      <c r="B35" s="131"/>
      <c r="C35" s="131"/>
      <c r="D35" s="131"/>
      <c r="E35" s="131"/>
      <c r="F35" s="131"/>
    </row>
    <row r="36" spans="1:6" x14ac:dyDescent="0.2">
      <c r="A36" s="131"/>
      <c r="B36" s="131"/>
      <c r="C36" s="131"/>
      <c r="D36" s="131"/>
      <c r="E36" s="131"/>
      <c r="F36" s="131"/>
    </row>
    <row r="37" spans="1:6" x14ac:dyDescent="0.2">
      <c r="A37" s="131"/>
      <c r="B37" s="131"/>
      <c r="C37" s="131"/>
      <c r="D37" s="131"/>
      <c r="E37" s="131"/>
      <c r="F37" s="131"/>
    </row>
    <row r="38" spans="1:6" x14ac:dyDescent="0.2">
      <c r="A38" s="131"/>
      <c r="B38" s="131"/>
      <c r="C38" s="131"/>
      <c r="D38" s="131"/>
      <c r="E38" s="131"/>
      <c r="F38" s="131"/>
    </row>
    <row r="39" spans="1:6" x14ac:dyDescent="0.2">
      <c r="A39" s="131"/>
      <c r="B39" s="131"/>
      <c r="C39" s="131"/>
      <c r="D39" s="131"/>
      <c r="E39" s="131"/>
      <c r="F39" s="131"/>
    </row>
    <row r="40" spans="1:6" x14ac:dyDescent="0.2">
      <c r="A40" s="131"/>
      <c r="B40" s="131"/>
      <c r="C40" s="131"/>
      <c r="D40" s="131"/>
      <c r="E40" s="131"/>
      <c r="F40" s="131"/>
    </row>
    <row r="41" spans="1:6" x14ac:dyDescent="0.2">
      <c r="A41" s="131"/>
      <c r="B41" s="131"/>
      <c r="C41" s="131"/>
      <c r="D41" s="131"/>
      <c r="E41" s="131"/>
      <c r="F41" s="131"/>
    </row>
    <row r="42" spans="1:6" x14ac:dyDescent="0.2">
      <c r="A42" s="131"/>
      <c r="B42" s="131"/>
      <c r="C42" s="131"/>
      <c r="D42" s="131"/>
      <c r="E42" s="131"/>
      <c r="F42" s="131"/>
    </row>
    <row r="43" spans="1:6" x14ac:dyDescent="0.2">
      <c r="A43" s="131"/>
      <c r="B43" s="131"/>
      <c r="C43" s="131"/>
      <c r="D43" s="131"/>
      <c r="E43" s="131"/>
      <c r="F43" s="131"/>
    </row>
  </sheetData>
  <mergeCells count="11">
    <mergeCell ref="D21:D22"/>
    <mergeCell ref="E21:E22"/>
    <mergeCell ref="F21:F22"/>
    <mergeCell ref="E5:E8"/>
    <mergeCell ref="A1:F1"/>
    <mergeCell ref="B3:B4"/>
    <mergeCell ref="C3:C4"/>
    <mergeCell ref="A3:A4"/>
    <mergeCell ref="D3:D4"/>
    <mergeCell ref="E3:E4"/>
    <mergeCell ref="F3:F4"/>
  </mergeCells>
  <printOptions horizontalCentered="1"/>
  <pageMargins left="0.59055118110236227" right="0.59055118110236227" top="0.59055118110236227" bottom="0.78740157480314965" header="0.51181102362204722" footer="0.39370078740157483"/>
  <pageSetup paperSize="9" scale="85" orientation="portrait" horizontalDpi="300" verticalDpi="300" r:id="rId1"/>
  <headerFooter alignWithMargins="0">
    <oddFooter>&amp;L&amp;"Tahoma,Normal"&amp;9&amp;F/&amp;A&amp;R&amp;"Tahoma,Normal"&amp;9Pag.: 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2"/>
  <sheetViews>
    <sheetView showGridLines="0" showZeros="0" topLeftCell="A70" zoomScale="90" zoomScaleNormal="90" workbookViewId="0">
      <selection activeCell="D345" sqref="D345"/>
    </sheetView>
  </sheetViews>
  <sheetFormatPr defaultRowHeight="12.75" x14ac:dyDescent="0.2"/>
  <cols>
    <col min="1" max="1" width="8.7109375" style="98" customWidth="1"/>
    <col min="2" max="5" width="10.7109375" style="98" customWidth="1"/>
    <col min="6" max="6" width="10.5703125" style="98" customWidth="1"/>
    <col min="7" max="10" width="10.7109375" style="98" customWidth="1"/>
    <col min="11" max="16384" width="9.140625" style="98"/>
  </cols>
  <sheetData>
    <row r="1" spans="1:10" ht="24.95" customHeight="1" thickBot="1" x14ac:dyDescent="0.25">
      <c r="A1" s="446" t="s">
        <v>121</v>
      </c>
      <c r="B1" s="422"/>
      <c r="C1" s="422"/>
      <c r="D1" s="422"/>
      <c r="E1" s="422"/>
      <c r="F1" s="422"/>
      <c r="G1" s="422"/>
      <c r="H1" s="422"/>
      <c r="I1" s="422"/>
      <c r="J1" s="447"/>
    </row>
    <row r="2" spans="1:10" ht="17.100000000000001" customHeight="1" thickBot="1" x14ac:dyDescent="0.25">
      <c r="A2" s="178" t="s">
        <v>8</v>
      </c>
      <c r="B2" s="61" t="s">
        <v>217</v>
      </c>
      <c r="C2" s="177"/>
      <c r="D2" s="177"/>
      <c r="E2" s="175" t="s">
        <v>9</v>
      </c>
      <c r="F2" s="118" t="s">
        <v>173</v>
      </c>
      <c r="G2" s="177"/>
      <c r="H2" s="176"/>
      <c r="I2" s="175" t="s">
        <v>10</v>
      </c>
      <c r="J2" s="101" t="s">
        <v>218</v>
      </c>
    </row>
    <row r="3" spans="1:10" ht="17.100000000000001" customHeight="1" thickTop="1" x14ac:dyDescent="0.2">
      <c r="A3" s="174" t="s">
        <v>5</v>
      </c>
      <c r="B3" s="171"/>
      <c r="C3" s="170" t="s">
        <v>127</v>
      </c>
      <c r="D3" s="169"/>
      <c r="E3" s="173"/>
      <c r="F3" s="172" t="s">
        <v>5</v>
      </c>
      <c r="G3" s="171"/>
      <c r="H3" s="170" t="s">
        <v>127</v>
      </c>
      <c r="I3" s="169"/>
      <c r="J3" s="168"/>
    </row>
    <row r="4" spans="1:10" ht="15" customHeight="1" x14ac:dyDescent="0.2">
      <c r="A4" s="165" t="s">
        <v>0</v>
      </c>
      <c r="B4" s="165" t="s">
        <v>1</v>
      </c>
      <c r="C4" s="165" t="s">
        <v>2</v>
      </c>
      <c r="D4" s="165" t="s">
        <v>3</v>
      </c>
      <c r="E4" s="167" t="s">
        <v>128</v>
      </c>
      <c r="F4" s="166" t="s">
        <v>0</v>
      </c>
      <c r="G4" s="165" t="s">
        <v>1</v>
      </c>
      <c r="H4" s="165" t="s">
        <v>2</v>
      </c>
      <c r="I4" s="165" t="s">
        <v>3</v>
      </c>
      <c r="J4" s="165" t="s">
        <v>120</v>
      </c>
    </row>
    <row r="5" spans="1:10" ht="15" customHeight="1" x14ac:dyDescent="0.2">
      <c r="A5" s="164" t="s">
        <v>332</v>
      </c>
      <c r="B5" s="121">
        <v>1.25</v>
      </c>
      <c r="C5" s="121">
        <v>3.3</v>
      </c>
      <c r="D5" s="121">
        <f t="shared" ref="D5:D39" si="0">B5*C5</f>
        <v>4.125</v>
      </c>
      <c r="E5" s="125">
        <f t="shared" ref="E5:E39" si="1">D5*0.15</f>
        <v>0.61875000000000002</v>
      </c>
      <c r="F5" s="163" t="s">
        <v>367</v>
      </c>
      <c r="G5" s="121">
        <v>5.43</v>
      </c>
      <c r="H5" s="121">
        <v>3.3</v>
      </c>
      <c r="I5" s="121">
        <f t="shared" ref="I5:I39" si="2">G5*H5</f>
        <v>17.918999999999997</v>
      </c>
      <c r="J5" s="102">
        <f t="shared" ref="J5:J33" si="3">I5*0.15</f>
        <v>2.6878499999999996</v>
      </c>
    </row>
    <row r="6" spans="1:10" ht="15" customHeight="1" x14ac:dyDescent="0.2">
      <c r="A6" s="162" t="s">
        <v>333</v>
      </c>
      <c r="B6" s="102">
        <v>5.31</v>
      </c>
      <c r="C6" s="102">
        <v>3.3</v>
      </c>
      <c r="D6" s="102">
        <f t="shared" si="0"/>
        <v>17.522999999999996</v>
      </c>
      <c r="E6" s="125">
        <f t="shared" si="1"/>
        <v>2.6284499999999995</v>
      </c>
      <c r="F6" s="161" t="s">
        <v>368</v>
      </c>
      <c r="G6" s="102">
        <v>1.5</v>
      </c>
      <c r="H6" s="102">
        <v>3.3</v>
      </c>
      <c r="I6" s="102">
        <f t="shared" ref="I6:I31" si="4">G6*H6</f>
        <v>4.9499999999999993</v>
      </c>
      <c r="J6" s="102">
        <f t="shared" ref="J6:J31" si="5">I6*0.15</f>
        <v>0.74249999999999983</v>
      </c>
    </row>
    <row r="7" spans="1:10" ht="15" customHeight="1" x14ac:dyDescent="0.2">
      <c r="A7" s="162" t="s">
        <v>334</v>
      </c>
      <c r="B7" s="102">
        <v>6.18</v>
      </c>
      <c r="C7" s="102">
        <v>3.3</v>
      </c>
      <c r="D7" s="102">
        <f t="shared" si="0"/>
        <v>20.393999999999998</v>
      </c>
      <c r="E7" s="125">
        <f t="shared" si="1"/>
        <v>3.0590999999999995</v>
      </c>
      <c r="F7" s="161" t="s">
        <v>369</v>
      </c>
      <c r="G7" s="102">
        <v>6.46</v>
      </c>
      <c r="H7" s="102">
        <v>3.3</v>
      </c>
      <c r="I7" s="102">
        <f t="shared" si="4"/>
        <v>21.317999999999998</v>
      </c>
      <c r="J7" s="102">
        <f t="shared" si="5"/>
        <v>3.1976999999999998</v>
      </c>
    </row>
    <row r="8" spans="1:10" ht="15" customHeight="1" x14ac:dyDescent="0.2">
      <c r="A8" s="162" t="s">
        <v>335</v>
      </c>
      <c r="B8" s="102">
        <v>1.25</v>
      </c>
      <c r="C8" s="102">
        <v>3.3</v>
      </c>
      <c r="D8" s="102">
        <f t="shared" ref="D8:D32" si="6">B8*C8</f>
        <v>4.125</v>
      </c>
      <c r="E8" s="125">
        <f t="shared" ref="E8:E32" si="7">D8*0.15</f>
        <v>0.61875000000000002</v>
      </c>
      <c r="F8" s="161" t="s">
        <v>370</v>
      </c>
      <c r="G8" s="102">
        <v>0.8</v>
      </c>
      <c r="H8" s="102">
        <v>3.3</v>
      </c>
      <c r="I8" s="102">
        <f t="shared" si="4"/>
        <v>2.64</v>
      </c>
      <c r="J8" s="102">
        <f t="shared" si="5"/>
        <v>0.39600000000000002</v>
      </c>
    </row>
    <row r="9" spans="1:10" ht="15" customHeight="1" x14ac:dyDescent="0.2">
      <c r="A9" s="162" t="s">
        <v>336</v>
      </c>
      <c r="B9" s="102">
        <v>27.74</v>
      </c>
      <c r="C9" s="102">
        <v>3.3</v>
      </c>
      <c r="D9" s="102">
        <f t="shared" si="6"/>
        <v>91.541999999999987</v>
      </c>
      <c r="E9" s="125">
        <f t="shared" si="7"/>
        <v>13.731299999999997</v>
      </c>
      <c r="F9" s="161" t="s">
        <v>371</v>
      </c>
      <c r="G9" s="102">
        <v>1.5</v>
      </c>
      <c r="H9" s="102">
        <v>3.3</v>
      </c>
      <c r="I9" s="102">
        <f t="shared" si="4"/>
        <v>4.9499999999999993</v>
      </c>
      <c r="J9" s="102">
        <f t="shared" si="5"/>
        <v>0.74249999999999983</v>
      </c>
    </row>
    <row r="10" spans="1:10" ht="15" customHeight="1" x14ac:dyDescent="0.2">
      <c r="A10" s="162" t="s">
        <v>337</v>
      </c>
      <c r="B10" s="102">
        <v>2.7</v>
      </c>
      <c r="C10" s="102">
        <v>3.3</v>
      </c>
      <c r="D10" s="102">
        <f t="shared" si="6"/>
        <v>8.91</v>
      </c>
      <c r="E10" s="125">
        <f t="shared" si="7"/>
        <v>1.3365</v>
      </c>
      <c r="F10" s="161" t="s">
        <v>372</v>
      </c>
      <c r="G10" s="102">
        <v>0.8</v>
      </c>
      <c r="H10" s="102">
        <v>3.3</v>
      </c>
      <c r="I10" s="102">
        <f t="shared" si="4"/>
        <v>2.64</v>
      </c>
      <c r="J10" s="102">
        <f t="shared" si="5"/>
        <v>0.39600000000000002</v>
      </c>
    </row>
    <row r="11" spans="1:10" ht="15" customHeight="1" x14ac:dyDescent="0.2">
      <c r="A11" s="162" t="s">
        <v>338</v>
      </c>
      <c r="B11" s="102">
        <v>2</v>
      </c>
      <c r="C11" s="102">
        <v>3.3</v>
      </c>
      <c r="D11" s="102">
        <f t="shared" si="6"/>
        <v>6.6</v>
      </c>
      <c r="E11" s="125">
        <f t="shared" si="7"/>
        <v>0.98999999999999988</v>
      </c>
      <c r="F11" s="161" t="s">
        <v>373</v>
      </c>
      <c r="G11" s="102">
        <v>8.11</v>
      </c>
      <c r="H11" s="102">
        <v>3.3</v>
      </c>
      <c r="I11" s="102">
        <f t="shared" si="4"/>
        <v>26.762999999999998</v>
      </c>
      <c r="J11" s="102">
        <f t="shared" si="5"/>
        <v>4.0144499999999992</v>
      </c>
    </row>
    <row r="12" spans="1:10" ht="15" customHeight="1" x14ac:dyDescent="0.2">
      <c r="A12" s="162" t="s">
        <v>339</v>
      </c>
      <c r="B12" s="102">
        <v>0.71</v>
      </c>
      <c r="C12" s="102">
        <v>3.3</v>
      </c>
      <c r="D12" s="102">
        <f t="shared" si="6"/>
        <v>2.343</v>
      </c>
      <c r="E12" s="125">
        <f t="shared" si="7"/>
        <v>0.35144999999999998</v>
      </c>
      <c r="F12" s="161" t="s">
        <v>374</v>
      </c>
      <c r="G12" s="102">
        <v>1.5</v>
      </c>
      <c r="H12" s="102">
        <v>3.3</v>
      </c>
      <c r="I12" s="102">
        <f t="shared" si="4"/>
        <v>4.9499999999999993</v>
      </c>
      <c r="J12" s="102">
        <f t="shared" si="5"/>
        <v>0.74249999999999983</v>
      </c>
    </row>
    <row r="13" spans="1:10" ht="15" customHeight="1" x14ac:dyDescent="0.2">
      <c r="A13" s="162" t="s">
        <v>340</v>
      </c>
      <c r="B13" s="102">
        <v>5.31</v>
      </c>
      <c r="C13" s="102">
        <v>3.3</v>
      </c>
      <c r="D13" s="102">
        <f t="shared" si="6"/>
        <v>17.522999999999996</v>
      </c>
      <c r="E13" s="125">
        <f t="shared" si="7"/>
        <v>2.6284499999999995</v>
      </c>
      <c r="F13" s="161" t="s">
        <v>375</v>
      </c>
      <c r="G13" s="102">
        <v>6.46</v>
      </c>
      <c r="H13" s="102">
        <v>3.3</v>
      </c>
      <c r="I13" s="102">
        <f t="shared" si="4"/>
        <v>21.317999999999998</v>
      </c>
      <c r="J13" s="102">
        <f t="shared" si="5"/>
        <v>3.1976999999999998</v>
      </c>
    </row>
    <row r="14" spans="1:10" ht="15" customHeight="1" x14ac:dyDescent="0.2">
      <c r="A14" s="162" t="s">
        <v>341</v>
      </c>
      <c r="B14" s="102">
        <v>5.31</v>
      </c>
      <c r="C14" s="102">
        <v>3.3</v>
      </c>
      <c r="D14" s="102">
        <f t="shared" si="6"/>
        <v>17.522999999999996</v>
      </c>
      <c r="E14" s="125">
        <f t="shared" si="7"/>
        <v>2.6284499999999995</v>
      </c>
      <c r="F14" s="161" t="s">
        <v>376</v>
      </c>
      <c r="G14" s="102">
        <v>0.7</v>
      </c>
      <c r="H14" s="102">
        <v>3.3</v>
      </c>
      <c r="I14" s="102">
        <f t="shared" si="4"/>
        <v>2.3099999999999996</v>
      </c>
      <c r="J14" s="102">
        <f t="shared" si="5"/>
        <v>0.34649999999999992</v>
      </c>
    </row>
    <row r="15" spans="1:10" ht="15" customHeight="1" x14ac:dyDescent="0.2">
      <c r="A15" s="162" t="s">
        <v>342</v>
      </c>
      <c r="B15" s="102">
        <v>16.27</v>
      </c>
      <c r="C15" s="102">
        <v>3.3</v>
      </c>
      <c r="D15" s="102">
        <f t="shared" si="6"/>
        <v>53.690999999999995</v>
      </c>
      <c r="E15" s="125">
        <f t="shared" si="7"/>
        <v>8.0536499999999993</v>
      </c>
      <c r="F15" s="161" t="s">
        <v>377</v>
      </c>
      <c r="G15" s="102">
        <v>1.5</v>
      </c>
      <c r="H15" s="102">
        <v>3.3</v>
      </c>
      <c r="I15" s="102">
        <f t="shared" si="4"/>
        <v>4.9499999999999993</v>
      </c>
      <c r="J15" s="102">
        <f t="shared" si="5"/>
        <v>0.74249999999999983</v>
      </c>
    </row>
    <row r="16" spans="1:10" ht="15" customHeight="1" x14ac:dyDescent="0.2">
      <c r="A16" s="162" t="s">
        <v>343</v>
      </c>
      <c r="B16" s="102">
        <v>2.5499999999999998</v>
      </c>
      <c r="C16" s="102">
        <v>3.3</v>
      </c>
      <c r="D16" s="102">
        <f t="shared" si="6"/>
        <v>8.4149999999999991</v>
      </c>
      <c r="E16" s="125">
        <f t="shared" si="7"/>
        <v>1.2622499999999999</v>
      </c>
      <c r="F16" s="161" t="s">
        <v>378</v>
      </c>
      <c r="G16" s="102">
        <v>0.8</v>
      </c>
      <c r="H16" s="102">
        <v>3.3</v>
      </c>
      <c r="I16" s="102">
        <f t="shared" si="4"/>
        <v>2.64</v>
      </c>
      <c r="J16" s="102">
        <f t="shared" si="5"/>
        <v>0.39600000000000002</v>
      </c>
    </row>
    <row r="17" spans="1:10" ht="15" customHeight="1" x14ac:dyDescent="0.2">
      <c r="A17" s="162" t="s">
        <v>344</v>
      </c>
      <c r="B17" s="102">
        <v>6.18</v>
      </c>
      <c r="C17" s="102">
        <v>3.3</v>
      </c>
      <c r="D17" s="102">
        <f t="shared" si="6"/>
        <v>20.393999999999998</v>
      </c>
      <c r="E17" s="125">
        <f t="shared" si="7"/>
        <v>3.0590999999999995</v>
      </c>
      <c r="F17" s="161" t="s">
        <v>379</v>
      </c>
      <c r="G17" s="102">
        <v>1.5</v>
      </c>
      <c r="H17" s="102">
        <v>3.3</v>
      </c>
      <c r="I17" s="102">
        <f t="shared" si="4"/>
        <v>4.9499999999999993</v>
      </c>
      <c r="J17" s="102">
        <f t="shared" si="5"/>
        <v>0.74249999999999983</v>
      </c>
    </row>
    <row r="18" spans="1:10" ht="15" customHeight="1" x14ac:dyDescent="0.2">
      <c r="A18" s="162" t="s">
        <v>345</v>
      </c>
      <c r="B18" s="102">
        <v>3.22</v>
      </c>
      <c r="C18" s="102">
        <v>3.3</v>
      </c>
      <c r="D18" s="102">
        <f t="shared" si="6"/>
        <v>10.625999999999999</v>
      </c>
      <c r="E18" s="125">
        <f t="shared" si="7"/>
        <v>1.5938999999999999</v>
      </c>
      <c r="F18" s="161" t="s">
        <v>380</v>
      </c>
      <c r="G18" s="102">
        <v>4.6500000000000004</v>
      </c>
      <c r="H18" s="102">
        <v>3.3</v>
      </c>
      <c r="I18" s="102">
        <f t="shared" si="4"/>
        <v>15.345000000000001</v>
      </c>
      <c r="J18" s="102">
        <f t="shared" si="5"/>
        <v>2.3017500000000002</v>
      </c>
    </row>
    <row r="19" spans="1:10" ht="15" customHeight="1" x14ac:dyDescent="0.2">
      <c r="A19" s="162" t="s">
        <v>346</v>
      </c>
      <c r="B19" s="102">
        <v>1.78</v>
      </c>
      <c r="C19" s="102">
        <v>3.3</v>
      </c>
      <c r="D19" s="102">
        <f t="shared" si="6"/>
        <v>5.8739999999999997</v>
      </c>
      <c r="E19" s="125">
        <f t="shared" si="7"/>
        <v>0.88109999999999988</v>
      </c>
      <c r="F19" s="161" t="s">
        <v>381</v>
      </c>
      <c r="G19" s="102">
        <v>1.5</v>
      </c>
      <c r="H19" s="102">
        <v>3.3</v>
      </c>
      <c r="I19" s="102">
        <f t="shared" si="4"/>
        <v>4.9499999999999993</v>
      </c>
      <c r="J19" s="102">
        <f t="shared" si="5"/>
        <v>0.74249999999999983</v>
      </c>
    </row>
    <row r="20" spans="1:10" ht="15" customHeight="1" x14ac:dyDescent="0.2">
      <c r="A20" s="162" t="s">
        <v>347</v>
      </c>
      <c r="B20" s="102">
        <v>1.02</v>
      </c>
      <c r="C20" s="102">
        <v>3.3</v>
      </c>
      <c r="D20" s="102">
        <f t="shared" si="6"/>
        <v>3.3659999999999997</v>
      </c>
      <c r="E20" s="125">
        <f t="shared" si="7"/>
        <v>0.5048999999999999</v>
      </c>
      <c r="F20" s="161" t="s">
        <v>382</v>
      </c>
      <c r="G20" s="102">
        <v>1.5</v>
      </c>
      <c r="H20" s="102">
        <v>3.3</v>
      </c>
      <c r="I20" s="102">
        <f t="shared" si="4"/>
        <v>4.9499999999999993</v>
      </c>
      <c r="J20" s="102">
        <f t="shared" si="5"/>
        <v>0.74249999999999983</v>
      </c>
    </row>
    <row r="21" spans="1:10" ht="15" customHeight="1" x14ac:dyDescent="0.2">
      <c r="A21" s="162" t="s">
        <v>348</v>
      </c>
      <c r="B21" s="102">
        <v>2.31</v>
      </c>
      <c r="C21" s="102">
        <v>3.3</v>
      </c>
      <c r="D21" s="102">
        <f t="shared" si="6"/>
        <v>7.6229999999999993</v>
      </c>
      <c r="E21" s="125">
        <f t="shared" si="7"/>
        <v>1.1434499999999999</v>
      </c>
      <c r="F21" s="161" t="s">
        <v>383</v>
      </c>
      <c r="G21" s="102">
        <v>6.46</v>
      </c>
      <c r="H21" s="102">
        <v>3.3</v>
      </c>
      <c r="I21" s="102">
        <f t="shared" si="4"/>
        <v>21.317999999999998</v>
      </c>
      <c r="J21" s="102">
        <f t="shared" si="5"/>
        <v>3.1976999999999998</v>
      </c>
    </row>
    <row r="22" spans="1:10" ht="15" customHeight="1" x14ac:dyDescent="0.2">
      <c r="A22" s="162" t="s">
        <v>349</v>
      </c>
      <c r="B22" s="102">
        <v>4.45</v>
      </c>
      <c r="C22" s="102">
        <v>3.3</v>
      </c>
      <c r="D22" s="102">
        <f t="shared" si="6"/>
        <v>14.685</v>
      </c>
      <c r="E22" s="125">
        <f t="shared" si="7"/>
        <v>2.20275</v>
      </c>
      <c r="F22" s="161" t="s">
        <v>384</v>
      </c>
      <c r="G22" s="102">
        <v>1.5</v>
      </c>
      <c r="H22" s="102">
        <v>3.3</v>
      </c>
      <c r="I22" s="102">
        <f t="shared" si="4"/>
        <v>4.9499999999999993</v>
      </c>
      <c r="J22" s="102">
        <f t="shared" si="5"/>
        <v>0.74249999999999983</v>
      </c>
    </row>
    <row r="23" spans="1:10" ht="15" customHeight="1" x14ac:dyDescent="0.2">
      <c r="A23" s="162" t="s">
        <v>350</v>
      </c>
      <c r="B23" s="102">
        <v>3.48</v>
      </c>
      <c r="C23" s="102">
        <v>3.3</v>
      </c>
      <c r="D23" s="102">
        <f t="shared" si="6"/>
        <v>11.484</v>
      </c>
      <c r="E23" s="125">
        <f t="shared" si="7"/>
        <v>1.7225999999999999</v>
      </c>
      <c r="F23" s="161" t="s">
        <v>385</v>
      </c>
      <c r="G23" s="102">
        <v>1.5</v>
      </c>
      <c r="H23" s="102">
        <v>3.3</v>
      </c>
      <c r="I23" s="102">
        <f t="shared" si="4"/>
        <v>4.9499999999999993</v>
      </c>
      <c r="J23" s="102">
        <f t="shared" si="5"/>
        <v>0.74249999999999983</v>
      </c>
    </row>
    <row r="24" spans="1:10" ht="15" customHeight="1" x14ac:dyDescent="0.2">
      <c r="A24" s="162" t="s">
        <v>351</v>
      </c>
      <c r="B24" s="102">
        <v>2.31</v>
      </c>
      <c r="C24" s="102">
        <v>3.3</v>
      </c>
      <c r="D24" s="102">
        <f t="shared" si="6"/>
        <v>7.6229999999999993</v>
      </c>
      <c r="E24" s="125">
        <f t="shared" si="7"/>
        <v>1.1434499999999999</v>
      </c>
      <c r="F24" s="161" t="s">
        <v>386</v>
      </c>
      <c r="G24" s="102">
        <v>0.8</v>
      </c>
      <c r="H24" s="102">
        <v>3.3</v>
      </c>
      <c r="I24" s="102">
        <f t="shared" si="4"/>
        <v>2.64</v>
      </c>
      <c r="J24" s="102">
        <f t="shared" si="5"/>
        <v>0.39600000000000002</v>
      </c>
    </row>
    <row r="25" spans="1:10" ht="15" customHeight="1" x14ac:dyDescent="0.2">
      <c r="A25" s="162" t="s">
        <v>352</v>
      </c>
      <c r="B25" s="102">
        <v>1.02</v>
      </c>
      <c r="C25" s="102">
        <v>3.3</v>
      </c>
      <c r="D25" s="102">
        <f t="shared" si="6"/>
        <v>3.3659999999999997</v>
      </c>
      <c r="E25" s="125">
        <f t="shared" si="7"/>
        <v>0.5048999999999999</v>
      </c>
      <c r="F25" s="161" t="s">
        <v>387</v>
      </c>
      <c r="G25" s="102">
        <v>8.11</v>
      </c>
      <c r="H25" s="102">
        <v>3.3</v>
      </c>
      <c r="I25" s="102">
        <f t="shared" si="4"/>
        <v>26.762999999999998</v>
      </c>
      <c r="J25" s="102">
        <f t="shared" si="5"/>
        <v>4.0144499999999992</v>
      </c>
    </row>
    <row r="26" spans="1:10" ht="15" customHeight="1" x14ac:dyDescent="0.2">
      <c r="A26" s="162" t="s">
        <v>353</v>
      </c>
      <c r="B26" s="102">
        <v>1.51</v>
      </c>
      <c r="C26" s="102">
        <v>3.3</v>
      </c>
      <c r="D26" s="102">
        <f t="shared" si="6"/>
        <v>4.9829999999999997</v>
      </c>
      <c r="E26" s="125">
        <f t="shared" si="7"/>
        <v>0.74744999999999995</v>
      </c>
      <c r="F26" s="161" t="s">
        <v>388</v>
      </c>
      <c r="G26" s="102">
        <v>1.5</v>
      </c>
      <c r="H26" s="102">
        <v>3.3</v>
      </c>
      <c r="I26" s="102">
        <f t="shared" si="4"/>
        <v>4.9499999999999993</v>
      </c>
      <c r="J26" s="102">
        <f t="shared" si="5"/>
        <v>0.74249999999999983</v>
      </c>
    </row>
    <row r="27" spans="1:10" ht="15" customHeight="1" x14ac:dyDescent="0.2">
      <c r="A27" s="162" t="s">
        <v>354</v>
      </c>
      <c r="B27" s="102">
        <v>8.08</v>
      </c>
      <c r="C27" s="102">
        <v>3.3</v>
      </c>
      <c r="D27" s="102">
        <f t="shared" si="6"/>
        <v>26.663999999999998</v>
      </c>
      <c r="E27" s="125">
        <f t="shared" si="7"/>
        <v>3.9995999999999996</v>
      </c>
      <c r="F27" s="161" t="s">
        <v>389</v>
      </c>
      <c r="G27" s="102">
        <v>6.46</v>
      </c>
      <c r="H27" s="102">
        <v>3.3</v>
      </c>
      <c r="I27" s="102">
        <f t="shared" si="4"/>
        <v>21.317999999999998</v>
      </c>
      <c r="J27" s="102">
        <f t="shared" si="5"/>
        <v>3.1976999999999998</v>
      </c>
    </row>
    <row r="28" spans="1:10" ht="15" customHeight="1" x14ac:dyDescent="0.2">
      <c r="A28" s="162" t="s">
        <v>355</v>
      </c>
      <c r="B28" s="102">
        <v>8.1</v>
      </c>
      <c r="C28" s="102">
        <v>3.3</v>
      </c>
      <c r="D28" s="102">
        <f t="shared" si="6"/>
        <v>26.729999999999997</v>
      </c>
      <c r="E28" s="125">
        <f t="shared" si="7"/>
        <v>4.0094999999999992</v>
      </c>
      <c r="F28" s="161" t="s">
        <v>390</v>
      </c>
      <c r="G28" s="102">
        <v>1.65</v>
      </c>
      <c r="H28" s="102">
        <v>3.3</v>
      </c>
      <c r="I28" s="102">
        <f t="shared" si="4"/>
        <v>5.4449999999999994</v>
      </c>
      <c r="J28" s="102">
        <f t="shared" si="5"/>
        <v>0.81674999999999986</v>
      </c>
    </row>
    <row r="29" spans="1:10" ht="15" customHeight="1" x14ac:dyDescent="0.2">
      <c r="A29" s="162" t="s">
        <v>356</v>
      </c>
      <c r="B29" s="102">
        <v>1.5</v>
      </c>
      <c r="C29" s="102">
        <v>3.3</v>
      </c>
      <c r="D29" s="102">
        <f t="shared" si="6"/>
        <v>4.9499999999999993</v>
      </c>
      <c r="E29" s="125">
        <f t="shared" si="7"/>
        <v>0.74249999999999983</v>
      </c>
      <c r="F29" s="161" t="s">
        <v>391</v>
      </c>
      <c r="G29" s="102">
        <v>1.5</v>
      </c>
      <c r="H29" s="102">
        <v>3.3</v>
      </c>
      <c r="I29" s="102">
        <f t="shared" si="4"/>
        <v>4.9499999999999993</v>
      </c>
      <c r="J29" s="102">
        <f t="shared" si="5"/>
        <v>0.74249999999999983</v>
      </c>
    </row>
    <row r="30" spans="1:10" ht="15" customHeight="1" x14ac:dyDescent="0.2">
      <c r="A30" s="162" t="s">
        <v>357</v>
      </c>
      <c r="B30" s="102">
        <v>1.5</v>
      </c>
      <c r="C30" s="102">
        <v>3.3</v>
      </c>
      <c r="D30" s="102">
        <f t="shared" si="6"/>
        <v>4.9499999999999993</v>
      </c>
      <c r="E30" s="125">
        <f t="shared" si="7"/>
        <v>0.74249999999999983</v>
      </c>
      <c r="F30" s="161" t="s">
        <v>392</v>
      </c>
      <c r="G30" s="102">
        <v>0.99</v>
      </c>
      <c r="H30" s="102">
        <v>3.3</v>
      </c>
      <c r="I30" s="102">
        <f t="shared" si="4"/>
        <v>3.2669999999999999</v>
      </c>
      <c r="J30" s="102">
        <f t="shared" si="5"/>
        <v>0.49004999999999999</v>
      </c>
    </row>
    <row r="31" spans="1:10" ht="15" customHeight="1" x14ac:dyDescent="0.2">
      <c r="A31" s="162" t="s">
        <v>358</v>
      </c>
      <c r="B31" s="102">
        <v>0.8</v>
      </c>
      <c r="C31" s="102">
        <v>3.3</v>
      </c>
      <c r="D31" s="102">
        <f t="shared" si="6"/>
        <v>2.64</v>
      </c>
      <c r="E31" s="125">
        <f t="shared" si="7"/>
        <v>0.39600000000000002</v>
      </c>
      <c r="F31" s="161" t="s">
        <v>393</v>
      </c>
      <c r="G31" s="102">
        <v>1.1299999999999999</v>
      </c>
      <c r="H31" s="102">
        <v>3.3</v>
      </c>
      <c r="I31" s="102">
        <f t="shared" si="4"/>
        <v>3.7289999999999996</v>
      </c>
      <c r="J31" s="102">
        <f t="shared" si="5"/>
        <v>0.5593499999999999</v>
      </c>
    </row>
    <row r="32" spans="1:10" ht="15" customHeight="1" x14ac:dyDescent="0.2">
      <c r="A32" s="162" t="s">
        <v>359</v>
      </c>
      <c r="B32" s="102">
        <v>8.33</v>
      </c>
      <c r="C32" s="102">
        <v>3.3</v>
      </c>
      <c r="D32" s="102">
        <f t="shared" si="6"/>
        <v>27.488999999999997</v>
      </c>
      <c r="E32" s="125">
        <f t="shared" si="7"/>
        <v>4.1233499999999994</v>
      </c>
      <c r="F32" s="161" t="s">
        <v>394</v>
      </c>
      <c r="G32" s="102">
        <v>8.11</v>
      </c>
      <c r="H32" s="102">
        <v>3.3</v>
      </c>
      <c r="I32" s="102">
        <f t="shared" si="2"/>
        <v>26.762999999999998</v>
      </c>
      <c r="J32" s="102">
        <f t="shared" si="3"/>
        <v>4.0144499999999992</v>
      </c>
    </row>
    <row r="33" spans="1:10" ht="15" customHeight="1" x14ac:dyDescent="0.2">
      <c r="A33" s="162" t="s">
        <v>360</v>
      </c>
      <c r="B33" s="102">
        <v>1.5</v>
      </c>
      <c r="C33" s="102">
        <v>3.3</v>
      </c>
      <c r="D33" s="102">
        <f t="shared" si="0"/>
        <v>4.9499999999999993</v>
      </c>
      <c r="E33" s="125">
        <f t="shared" si="1"/>
        <v>0.74249999999999983</v>
      </c>
      <c r="F33" s="161" t="s">
        <v>395</v>
      </c>
      <c r="G33" s="102">
        <v>8.11</v>
      </c>
      <c r="H33" s="102">
        <v>3.3</v>
      </c>
      <c r="I33" s="102">
        <f t="shared" si="2"/>
        <v>26.762999999999998</v>
      </c>
      <c r="J33" s="102">
        <f t="shared" si="3"/>
        <v>4.0144499999999992</v>
      </c>
    </row>
    <row r="34" spans="1:10" ht="15" customHeight="1" x14ac:dyDescent="0.2">
      <c r="A34" s="162" t="s">
        <v>361</v>
      </c>
      <c r="B34" s="102">
        <v>6.45</v>
      </c>
      <c r="C34" s="102">
        <v>3.3</v>
      </c>
      <c r="D34" s="102">
        <f t="shared" si="0"/>
        <v>21.285</v>
      </c>
      <c r="E34" s="125">
        <f t="shared" si="1"/>
        <v>3.1927499999999998</v>
      </c>
      <c r="F34" s="161"/>
      <c r="G34" s="102"/>
      <c r="H34" s="102"/>
      <c r="I34" s="102">
        <f t="shared" si="2"/>
        <v>0</v>
      </c>
      <c r="J34" s="102">
        <f t="shared" ref="J34:J39" si="8">I34*0.15</f>
        <v>0</v>
      </c>
    </row>
    <row r="35" spans="1:10" ht="15" customHeight="1" x14ac:dyDescent="0.2">
      <c r="A35" s="162" t="s">
        <v>362</v>
      </c>
      <c r="B35" s="102">
        <v>1.63</v>
      </c>
      <c r="C35" s="102">
        <v>3.3</v>
      </c>
      <c r="D35" s="102">
        <f t="shared" si="0"/>
        <v>5.3789999999999996</v>
      </c>
      <c r="E35" s="125">
        <f t="shared" si="1"/>
        <v>0.80684999999999996</v>
      </c>
      <c r="F35" s="161"/>
      <c r="G35" s="102"/>
      <c r="H35" s="102"/>
      <c r="I35" s="102">
        <f t="shared" si="2"/>
        <v>0</v>
      </c>
      <c r="J35" s="102">
        <f t="shared" si="8"/>
        <v>0</v>
      </c>
    </row>
    <row r="36" spans="1:10" ht="15" customHeight="1" x14ac:dyDescent="0.2">
      <c r="A36" s="162" t="s">
        <v>363</v>
      </c>
      <c r="B36" s="102">
        <v>2</v>
      </c>
      <c r="C36" s="102">
        <v>3.3</v>
      </c>
      <c r="D36" s="102">
        <f t="shared" si="0"/>
        <v>6.6</v>
      </c>
      <c r="E36" s="125">
        <f t="shared" si="1"/>
        <v>0.98999999999999988</v>
      </c>
      <c r="F36" s="161"/>
      <c r="G36" s="102"/>
      <c r="H36" s="102"/>
      <c r="I36" s="102">
        <f t="shared" si="2"/>
        <v>0</v>
      </c>
      <c r="J36" s="102">
        <f t="shared" si="8"/>
        <v>0</v>
      </c>
    </row>
    <row r="37" spans="1:10" ht="15" customHeight="1" x14ac:dyDescent="0.2">
      <c r="A37" s="162" t="s">
        <v>364</v>
      </c>
      <c r="B37" s="102">
        <v>0.8</v>
      </c>
      <c r="C37" s="102">
        <v>3.3</v>
      </c>
      <c r="D37" s="102">
        <f t="shared" si="0"/>
        <v>2.64</v>
      </c>
      <c r="E37" s="125">
        <f t="shared" si="1"/>
        <v>0.39600000000000002</v>
      </c>
      <c r="F37" s="161"/>
      <c r="G37" s="102"/>
      <c r="H37" s="102"/>
      <c r="I37" s="102">
        <f t="shared" si="2"/>
        <v>0</v>
      </c>
      <c r="J37" s="102">
        <f t="shared" si="8"/>
        <v>0</v>
      </c>
    </row>
    <row r="38" spans="1:10" ht="15" customHeight="1" x14ac:dyDescent="0.2">
      <c r="A38" s="162" t="s">
        <v>365</v>
      </c>
      <c r="B38" s="102">
        <v>1.5</v>
      </c>
      <c r="C38" s="102">
        <v>3.3</v>
      </c>
      <c r="D38" s="102">
        <f t="shared" si="0"/>
        <v>4.9499999999999993</v>
      </c>
      <c r="E38" s="125">
        <f t="shared" si="1"/>
        <v>0.74249999999999983</v>
      </c>
      <c r="F38" s="161"/>
      <c r="G38" s="102"/>
      <c r="H38" s="102"/>
      <c r="I38" s="102">
        <f t="shared" si="2"/>
        <v>0</v>
      </c>
      <c r="J38" s="102">
        <f t="shared" si="8"/>
        <v>0</v>
      </c>
    </row>
    <row r="39" spans="1:10" ht="15" customHeight="1" thickBot="1" x14ac:dyDescent="0.25">
      <c r="A39" s="162" t="s">
        <v>366</v>
      </c>
      <c r="B39" s="102">
        <v>1.5</v>
      </c>
      <c r="C39" s="102">
        <v>3.3</v>
      </c>
      <c r="D39" s="102">
        <f t="shared" si="0"/>
        <v>4.9499999999999993</v>
      </c>
      <c r="E39" s="125">
        <f t="shared" si="1"/>
        <v>0.74249999999999983</v>
      </c>
      <c r="F39" s="161"/>
      <c r="G39" s="102"/>
      <c r="H39" s="102"/>
      <c r="I39" s="102">
        <f t="shared" si="2"/>
        <v>0</v>
      </c>
      <c r="J39" s="102">
        <f t="shared" si="8"/>
        <v>0</v>
      </c>
    </row>
    <row r="40" spans="1:10" ht="17.100000000000001" customHeight="1" thickBot="1" x14ac:dyDescent="0.25">
      <c r="A40" s="160" t="s">
        <v>11</v>
      </c>
      <c r="B40" s="129">
        <f>SUM(B5:B39)</f>
        <v>147.54999999999998</v>
      </c>
      <c r="C40" s="157"/>
      <c r="D40" s="157"/>
      <c r="E40" s="159">
        <f>SUM(E5:E39)</f>
        <v>73.037250000000014</v>
      </c>
      <c r="F40" s="158" t="s">
        <v>11</v>
      </c>
      <c r="G40" s="129">
        <f>SUM(G5:G39)</f>
        <v>92.529999999999987</v>
      </c>
      <c r="H40" s="157"/>
      <c r="I40" s="157"/>
      <c r="J40" s="129">
        <f>SUM(J5:J39)</f>
        <v>45.80234999999999</v>
      </c>
    </row>
    <row r="41" spans="1:10" ht="17.100000000000001" customHeight="1" x14ac:dyDescent="0.2">
      <c r="A41" s="156"/>
      <c r="B41" s="155"/>
      <c r="C41" s="155"/>
      <c r="D41" s="155"/>
      <c r="E41" s="155"/>
      <c r="F41" s="156"/>
      <c r="G41" s="155"/>
      <c r="H41" s="155"/>
      <c r="I41" s="155"/>
      <c r="J41" s="155"/>
    </row>
    <row r="42" spans="1:10" ht="17.100000000000001" customHeight="1" x14ac:dyDescent="0.2">
      <c r="A42" s="154"/>
      <c r="B42" s="153"/>
      <c r="C42" s="153"/>
      <c r="D42" s="153"/>
      <c r="E42" s="153"/>
      <c r="F42" s="154"/>
      <c r="G42" s="153"/>
      <c r="H42" s="153"/>
      <c r="I42" s="153"/>
      <c r="J42" s="153"/>
    </row>
    <row r="43" spans="1:10" ht="17.100000000000001" customHeight="1" x14ac:dyDescent="0.2">
      <c r="A43" s="154"/>
      <c r="B43" s="153"/>
      <c r="C43" s="153"/>
      <c r="D43" s="153"/>
      <c r="E43" s="153"/>
      <c r="F43" s="154"/>
      <c r="G43" s="153"/>
      <c r="H43" s="153"/>
      <c r="I43" s="153"/>
      <c r="J43" s="153"/>
    </row>
    <row r="44" spans="1:10" ht="17.100000000000001" customHeight="1" x14ac:dyDescent="0.2">
      <c r="A44" s="154"/>
      <c r="B44" s="153"/>
      <c r="C44" s="153"/>
      <c r="D44" s="153"/>
      <c r="E44" s="153"/>
      <c r="F44" s="154"/>
      <c r="G44" s="153"/>
      <c r="H44" s="153"/>
      <c r="I44" s="153"/>
      <c r="J44" s="153"/>
    </row>
    <row r="45" spans="1:10" ht="17.100000000000001" customHeight="1" x14ac:dyDescent="0.2">
      <c r="A45" s="154"/>
      <c r="B45" s="153"/>
      <c r="C45" s="153"/>
      <c r="D45" s="153"/>
      <c r="E45" s="153"/>
      <c r="F45" s="154"/>
      <c r="G45" s="153"/>
      <c r="H45" s="153"/>
      <c r="I45" s="153"/>
      <c r="J45" s="153"/>
    </row>
    <row r="46" spans="1:10" ht="17.100000000000001" customHeight="1" x14ac:dyDescent="0.2">
      <c r="A46" s="154"/>
      <c r="B46" s="153"/>
      <c r="C46" s="153"/>
      <c r="D46" s="153"/>
      <c r="E46" s="153"/>
      <c r="F46" s="154"/>
      <c r="G46" s="153"/>
      <c r="H46" s="153"/>
      <c r="I46" s="153"/>
      <c r="J46" s="153"/>
    </row>
    <row r="47" spans="1:10" ht="17.100000000000001" customHeight="1" x14ac:dyDescent="0.2">
      <c r="A47" s="154"/>
      <c r="B47" s="153"/>
      <c r="C47" s="153"/>
      <c r="D47" s="153"/>
      <c r="E47" s="153"/>
      <c r="F47" s="154"/>
      <c r="G47" s="153"/>
      <c r="H47" s="153"/>
      <c r="I47" s="153"/>
      <c r="J47" s="153"/>
    </row>
    <row r="48" spans="1:10" ht="17.100000000000001" customHeight="1" x14ac:dyDescent="0.2">
      <c r="A48" s="154"/>
      <c r="B48" s="153"/>
      <c r="C48" s="153"/>
      <c r="D48" s="153"/>
      <c r="E48" s="153"/>
      <c r="F48" s="154"/>
      <c r="G48" s="153"/>
      <c r="H48" s="153"/>
      <c r="I48" s="153"/>
      <c r="J48" s="153"/>
    </row>
    <row r="49" spans="1:10" ht="17.100000000000001" customHeight="1" x14ac:dyDescent="0.2">
      <c r="A49" s="154"/>
      <c r="B49" s="153"/>
      <c r="C49" s="153"/>
      <c r="D49" s="153"/>
      <c r="E49" s="153"/>
      <c r="F49" s="154"/>
      <c r="G49" s="153"/>
      <c r="H49" s="153"/>
      <c r="I49" s="153"/>
      <c r="J49" s="153"/>
    </row>
    <row r="50" spans="1:10" ht="17.100000000000001" customHeight="1" x14ac:dyDescent="0.2">
      <c r="A50" s="154"/>
      <c r="B50" s="153"/>
      <c r="C50" s="153"/>
      <c r="D50" s="153"/>
      <c r="E50" s="153"/>
      <c r="F50" s="154"/>
      <c r="G50" s="153"/>
      <c r="H50" s="153"/>
      <c r="I50" s="153"/>
      <c r="J50" s="153"/>
    </row>
    <row r="51" spans="1:10" ht="17.100000000000001" customHeight="1" x14ac:dyDescent="0.2">
      <c r="A51" s="154"/>
      <c r="B51" s="153"/>
      <c r="C51" s="153"/>
      <c r="D51" s="153"/>
      <c r="E51" s="153"/>
      <c r="F51" s="154"/>
      <c r="G51" s="153"/>
      <c r="H51" s="153"/>
      <c r="I51" s="153"/>
      <c r="J51" s="153"/>
    </row>
    <row r="52" spans="1:10" ht="17.100000000000001" customHeight="1" x14ac:dyDescent="0.2">
      <c r="A52" s="154"/>
      <c r="B52" s="153"/>
      <c r="C52" s="153"/>
      <c r="D52" s="153"/>
      <c r="E52" s="153"/>
      <c r="F52" s="154"/>
      <c r="G52" s="153"/>
      <c r="H52" s="153"/>
      <c r="I52" s="153"/>
      <c r="J52" s="153"/>
    </row>
    <row r="53" spans="1:10" ht="17.100000000000001" customHeight="1" x14ac:dyDescent="0.2">
      <c r="A53" s="154"/>
      <c r="B53" s="153"/>
      <c r="C53" s="153"/>
      <c r="D53" s="153"/>
      <c r="E53" s="153"/>
      <c r="F53" s="154"/>
      <c r="G53" s="153"/>
      <c r="H53" s="153"/>
      <c r="I53" s="153"/>
      <c r="J53" s="153"/>
    </row>
    <row r="54" spans="1:10" ht="17.100000000000001" customHeight="1" x14ac:dyDescent="0.2">
      <c r="A54" s="154"/>
      <c r="B54" s="153"/>
      <c r="C54" s="153"/>
      <c r="D54" s="153"/>
      <c r="E54" s="153"/>
      <c r="F54" s="154"/>
      <c r="G54" s="153"/>
      <c r="H54" s="153"/>
      <c r="I54" s="153"/>
      <c r="J54" s="153"/>
    </row>
    <row r="55" spans="1:10" ht="17.100000000000001" customHeight="1" x14ac:dyDescent="0.2">
      <c r="A55" s="154"/>
      <c r="B55" s="153"/>
      <c r="C55" s="153"/>
      <c r="D55" s="153"/>
      <c r="E55" s="153"/>
      <c r="F55" s="154"/>
      <c r="G55" s="153"/>
      <c r="H55" s="153"/>
      <c r="I55" s="153"/>
      <c r="J55" s="153"/>
    </row>
    <row r="56" spans="1:10" ht="17.100000000000001" customHeight="1" x14ac:dyDescent="0.2">
      <c r="A56" s="154"/>
      <c r="B56" s="153"/>
      <c r="C56" s="153"/>
      <c r="D56" s="153"/>
      <c r="E56" s="153"/>
      <c r="F56" s="154"/>
      <c r="G56" s="153"/>
      <c r="H56" s="153"/>
      <c r="I56" s="153"/>
      <c r="J56" s="153"/>
    </row>
    <row r="57" spans="1:10" ht="17.100000000000001" customHeight="1" thickBot="1" x14ac:dyDescent="0.25">
      <c r="A57" s="154"/>
      <c r="B57" s="153"/>
      <c r="C57" s="153"/>
      <c r="D57" s="153"/>
      <c r="E57" s="153"/>
      <c r="F57" s="154"/>
      <c r="G57" s="153"/>
      <c r="H57" s="153"/>
      <c r="I57" s="153"/>
      <c r="J57" s="153"/>
    </row>
    <row r="58" spans="1:10" ht="24.95" customHeight="1" thickBot="1" x14ac:dyDescent="0.25">
      <c r="A58" s="446" t="s">
        <v>121</v>
      </c>
      <c r="B58" s="422"/>
      <c r="C58" s="422"/>
      <c r="D58" s="422"/>
      <c r="E58" s="422"/>
      <c r="F58" s="422"/>
      <c r="G58" s="422"/>
      <c r="H58" s="422"/>
      <c r="I58" s="422"/>
      <c r="J58" s="447"/>
    </row>
    <row r="59" spans="1:10" ht="17.100000000000001" customHeight="1" thickBot="1" x14ac:dyDescent="0.25">
      <c r="A59" s="178" t="s">
        <v>8</v>
      </c>
      <c r="B59" s="61" t="s">
        <v>217</v>
      </c>
      <c r="C59" s="177"/>
      <c r="D59" s="177"/>
      <c r="E59" s="175" t="s">
        <v>9</v>
      </c>
      <c r="F59" s="118" t="s">
        <v>173</v>
      </c>
      <c r="G59" s="177"/>
      <c r="H59" s="176"/>
      <c r="I59" s="175" t="s">
        <v>10</v>
      </c>
      <c r="J59" s="101" t="s">
        <v>218</v>
      </c>
    </row>
    <row r="60" spans="1:10" ht="17.100000000000001" customHeight="1" thickTop="1" x14ac:dyDescent="0.2">
      <c r="A60" s="174" t="s">
        <v>5</v>
      </c>
      <c r="B60" s="171"/>
      <c r="C60" s="170" t="s">
        <v>317</v>
      </c>
      <c r="D60" s="169"/>
      <c r="E60" s="173"/>
      <c r="F60" s="172" t="s">
        <v>5</v>
      </c>
      <c r="G60" s="171"/>
      <c r="H60" s="170" t="s">
        <v>317</v>
      </c>
      <c r="I60" s="169"/>
      <c r="J60" s="168"/>
    </row>
    <row r="61" spans="1:10" ht="15" customHeight="1" x14ac:dyDescent="0.2">
      <c r="A61" s="165" t="s">
        <v>0</v>
      </c>
      <c r="B61" s="165" t="s">
        <v>1</v>
      </c>
      <c r="C61" s="165" t="s">
        <v>2</v>
      </c>
      <c r="D61" s="165" t="s">
        <v>3</v>
      </c>
      <c r="E61" s="167" t="s">
        <v>128</v>
      </c>
      <c r="F61" s="166" t="s">
        <v>0</v>
      </c>
      <c r="G61" s="165" t="s">
        <v>1</v>
      </c>
      <c r="H61" s="165" t="s">
        <v>2</v>
      </c>
      <c r="I61" s="165" t="s">
        <v>3</v>
      </c>
      <c r="J61" s="165" t="s">
        <v>120</v>
      </c>
    </row>
    <row r="62" spans="1:10" ht="15" customHeight="1" x14ac:dyDescent="0.2">
      <c r="A62" s="164" t="s">
        <v>132</v>
      </c>
      <c r="B62" s="121">
        <v>3</v>
      </c>
      <c r="C62" s="121">
        <v>0.6</v>
      </c>
      <c r="D62" s="121">
        <f t="shared" ref="D62:D71" si="9">B62*C62</f>
        <v>1.7999999999999998</v>
      </c>
      <c r="E62" s="125">
        <f>D62*0.25</f>
        <v>0.44999999999999996</v>
      </c>
      <c r="F62" s="163" t="s">
        <v>326</v>
      </c>
      <c r="G62" s="121">
        <v>3</v>
      </c>
      <c r="H62" s="121">
        <v>0.6</v>
      </c>
      <c r="I62" s="121">
        <f t="shared" ref="I62:I71" si="10">G62*H62</f>
        <v>1.7999999999999998</v>
      </c>
      <c r="J62" s="102">
        <f t="shared" ref="J62:J71" si="11">I62*0.25</f>
        <v>0.44999999999999996</v>
      </c>
    </row>
    <row r="63" spans="1:10" ht="15" customHeight="1" x14ac:dyDescent="0.2">
      <c r="A63" s="162" t="s">
        <v>133</v>
      </c>
      <c r="B63" s="102">
        <v>3</v>
      </c>
      <c r="C63" s="102">
        <v>0.6</v>
      </c>
      <c r="D63" s="102">
        <f t="shared" si="9"/>
        <v>1.7999999999999998</v>
      </c>
      <c r="E63" s="125">
        <f>D63*0.25</f>
        <v>0.44999999999999996</v>
      </c>
      <c r="F63" s="161" t="s">
        <v>327</v>
      </c>
      <c r="G63" s="102">
        <v>4.8</v>
      </c>
      <c r="H63" s="102">
        <v>0.6</v>
      </c>
      <c r="I63" s="102">
        <f t="shared" si="10"/>
        <v>2.88</v>
      </c>
      <c r="J63" s="102">
        <f t="shared" si="11"/>
        <v>0.72</v>
      </c>
    </row>
    <row r="64" spans="1:10" ht="15" customHeight="1" x14ac:dyDescent="0.2">
      <c r="A64" s="162" t="s">
        <v>318</v>
      </c>
      <c r="B64" s="102">
        <v>21.86</v>
      </c>
      <c r="C64" s="102">
        <v>3.3</v>
      </c>
      <c r="D64" s="102">
        <f t="shared" si="9"/>
        <v>72.137999999999991</v>
      </c>
      <c r="E64" s="125">
        <f t="shared" ref="E64:E71" si="12">D64*0.25</f>
        <v>18.034499999999998</v>
      </c>
      <c r="F64" s="161" t="s">
        <v>328</v>
      </c>
      <c r="G64" s="102">
        <v>4.8</v>
      </c>
      <c r="H64" s="102">
        <v>0.6</v>
      </c>
      <c r="I64" s="102">
        <f t="shared" si="10"/>
        <v>2.88</v>
      </c>
      <c r="J64" s="102">
        <f t="shared" si="11"/>
        <v>0.72</v>
      </c>
    </row>
    <row r="65" spans="1:10" ht="15" customHeight="1" x14ac:dyDescent="0.2">
      <c r="A65" s="162" t="s">
        <v>319</v>
      </c>
      <c r="B65" s="102">
        <v>0.8</v>
      </c>
      <c r="C65" s="102">
        <v>2.1</v>
      </c>
      <c r="D65" s="102">
        <f t="shared" si="9"/>
        <v>1.6800000000000002</v>
      </c>
      <c r="E65" s="125">
        <f t="shared" si="12"/>
        <v>0.42000000000000004</v>
      </c>
      <c r="F65" s="161" t="s">
        <v>329</v>
      </c>
      <c r="G65" s="102">
        <v>4.8</v>
      </c>
      <c r="H65" s="102">
        <v>0.6</v>
      </c>
      <c r="I65" s="102">
        <f t="shared" si="10"/>
        <v>2.88</v>
      </c>
      <c r="J65" s="102">
        <f t="shared" si="11"/>
        <v>0.72</v>
      </c>
    </row>
    <row r="66" spans="1:10" ht="15" customHeight="1" x14ac:dyDescent="0.2">
      <c r="A66" s="162" t="s">
        <v>320</v>
      </c>
      <c r="B66" s="102">
        <v>1.1000000000000001</v>
      </c>
      <c r="C66" s="102">
        <v>2.1</v>
      </c>
      <c r="D66" s="102">
        <f t="shared" si="9"/>
        <v>2.3100000000000005</v>
      </c>
      <c r="E66" s="125">
        <f t="shared" si="12"/>
        <v>0.57750000000000012</v>
      </c>
      <c r="F66" s="161" t="s">
        <v>330</v>
      </c>
      <c r="G66" s="102">
        <v>21.86</v>
      </c>
      <c r="H66" s="102">
        <v>3.3</v>
      </c>
      <c r="I66" s="102">
        <f t="shared" si="10"/>
        <v>72.137999999999991</v>
      </c>
      <c r="J66" s="102">
        <f t="shared" si="11"/>
        <v>18.034499999999998</v>
      </c>
    </row>
    <row r="67" spans="1:10" ht="15" customHeight="1" x14ac:dyDescent="0.2">
      <c r="A67" s="162" t="s">
        <v>321</v>
      </c>
      <c r="B67" s="102">
        <v>1.1000000000000001</v>
      </c>
      <c r="C67" s="102">
        <v>2.1</v>
      </c>
      <c r="D67" s="102">
        <f t="shared" si="9"/>
        <v>2.3100000000000005</v>
      </c>
      <c r="E67" s="125">
        <f t="shared" si="12"/>
        <v>0.57750000000000012</v>
      </c>
      <c r="F67" s="161" t="s">
        <v>331</v>
      </c>
      <c r="G67" s="102">
        <v>19.170000000000002</v>
      </c>
      <c r="H67" s="102">
        <v>3.3</v>
      </c>
      <c r="I67" s="102">
        <f t="shared" si="10"/>
        <v>63.261000000000003</v>
      </c>
      <c r="J67" s="102">
        <f t="shared" si="11"/>
        <v>15.815250000000001</v>
      </c>
    </row>
    <row r="68" spans="1:10" ht="15" customHeight="1" x14ac:dyDescent="0.2">
      <c r="A68" s="162" t="s">
        <v>322</v>
      </c>
      <c r="B68" s="102">
        <v>1.1000000000000001</v>
      </c>
      <c r="C68" s="102">
        <v>2.1</v>
      </c>
      <c r="D68" s="102">
        <f t="shared" si="9"/>
        <v>2.3100000000000005</v>
      </c>
      <c r="E68" s="125">
        <f t="shared" si="12"/>
        <v>0.57750000000000012</v>
      </c>
      <c r="F68" s="161"/>
      <c r="G68" s="102"/>
      <c r="H68" s="102"/>
      <c r="I68" s="102">
        <f t="shared" si="10"/>
        <v>0</v>
      </c>
      <c r="J68" s="102">
        <f t="shared" si="11"/>
        <v>0</v>
      </c>
    </row>
    <row r="69" spans="1:10" ht="15" customHeight="1" x14ac:dyDescent="0.2">
      <c r="A69" s="162" t="s">
        <v>323</v>
      </c>
      <c r="B69" s="102">
        <v>21.86</v>
      </c>
      <c r="C69" s="102">
        <v>3.3</v>
      </c>
      <c r="D69" s="102">
        <f t="shared" si="9"/>
        <v>72.137999999999991</v>
      </c>
      <c r="E69" s="125">
        <f t="shared" si="12"/>
        <v>18.034499999999998</v>
      </c>
      <c r="F69" s="161"/>
      <c r="G69" s="102"/>
      <c r="H69" s="102"/>
      <c r="I69" s="102">
        <f t="shared" si="10"/>
        <v>0</v>
      </c>
      <c r="J69" s="102">
        <f t="shared" si="11"/>
        <v>0</v>
      </c>
    </row>
    <row r="70" spans="1:10" ht="15" customHeight="1" x14ac:dyDescent="0.2">
      <c r="A70" s="162" t="s">
        <v>324</v>
      </c>
      <c r="B70" s="102">
        <v>7.78</v>
      </c>
      <c r="C70" s="102">
        <v>3.3</v>
      </c>
      <c r="D70" s="102">
        <f t="shared" si="9"/>
        <v>25.673999999999999</v>
      </c>
      <c r="E70" s="125">
        <f t="shared" si="12"/>
        <v>6.4184999999999999</v>
      </c>
      <c r="F70" s="161"/>
      <c r="G70" s="102"/>
      <c r="H70" s="102"/>
      <c r="I70" s="102">
        <f t="shared" si="10"/>
        <v>0</v>
      </c>
      <c r="J70" s="102">
        <f t="shared" si="11"/>
        <v>0</v>
      </c>
    </row>
    <row r="71" spans="1:10" ht="15" customHeight="1" thickBot="1" x14ac:dyDescent="0.25">
      <c r="A71" s="162" t="s">
        <v>325</v>
      </c>
      <c r="B71" s="102">
        <v>25.01</v>
      </c>
      <c r="C71" s="102">
        <v>3.3</v>
      </c>
      <c r="D71" s="102">
        <f t="shared" si="9"/>
        <v>82.533000000000001</v>
      </c>
      <c r="E71" s="125">
        <f t="shared" si="12"/>
        <v>20.63325</v>
      </c>
      <c r="F71" s="161"/>
      <c r="G71" s="102"/>
      <c r="H71" s="102"/>
      <c r="I71" s="102">
        <f t="shared" si="10"/>
        <v>0</v>
      </c>
      <c r="J71" s="102">
        <f t="shared" si="11"/>
        <v>0</v>
      </c>
    </row>
    <row r="72" spans="1:10" ht="17.100000000000001" customHeight="1" thickBot="1" x14ac:dyDescent="0.25">
      <c r="A72" s="160" t="s">
        <v>11</v>
      </c>
      <c r="B72" s="129">
        <f>SUM(B62:B71)</f>
        <v>86.610000000000014</v>
      </c>
      <c r="C72" s="157"/>
      <c r="D72" s="157"/>
      <c r="E72" s="159">
        <f>SUM(E62:E71)</f>
        <v>66.173249999999996</v>
      </c>
      <c r="F72" s="158" t="s">
        <v>11</v>
      </c>
      <c r="G72" s="129">
        <f>SUM(G62:G71)</f>
        <v>58.43</v>
      </c>
      <c r="H72" s="157"/>
      <c r="I72" s="157"/>
      <c r="J72" s="129">
        <f>SUM(J62:J71)</f>
        <v>36.45975</v>
      </c>
    </row>
    <row r="73" spans="1:10" ht="17.100000000000001" customHeight="1" x14ac:dyDescent="0.2">
      <c r="A73" s="154"/>
      <c r="B73" s="153"/>
      <c r="C73" s="153"/>
      <c r="D73" s="153"/>
      <c r="E73" s="153"/>
      <c r="F73" s="154"/>
      <c r="G73" s="153"/>
      <c r="H73" s="153"/>
      <c r="I73" s="153"/>
      <c r="J73" s="153"/>
    </row>
    <row r="74" spans="1:10" ht="17.100000000000001" customHeight="1" x14ac:dyDescent="0.2">
      <c r="A74" s="154"/>
      <c r="B74" s="153"/>
      <c r="C74" s="153"/>
      <c r="D74" s="153"/>
      <c r="E74" s="153"/>
      <c r="F74" s="154"/>
      <c r="G74" s="153"/>
      <c r="H74" s="153"/>
      <c r="I74" s="153"/>
      <c r="J74" s="153"/>
    </row>
    <row r="75" spans="1:10" ht="17.100000000000001" customHeight="1" x14ac:dyDescent="0.2">
      <c r="A75" s="120" t="s">
        <v>37</v>
      </c>
      <c r="B75" s="153"/>
      <c r="C75" s="153"/>
      <c r="D75" s="153"/>
      <c r="E75" s="153"/>
      <c r="F75" s="154"/>
      <c r="G75" s="153"/>
      <c r="H75" s="153"/>
      <c r="I75" s="153"/>
      <c r="J75" s="153"/>
    </row>
    <row r="76" spans="1:10" x14ac:dyDescent="0.2">
      <c r="A76" s="131"/>
      <c r="B76" s="131"/>
      <c r="C76" s="131"/>
      <c r="D76" s="131"/>
      <c r="E76" s="131"/>
      <c r="F76" s="131"/>
      <c r="G76" s="131"/>
      <c r="H76" s="131"/>
      <c r="I76" s="131"/>
      <c r="J76" s="131"/>
    </row>
    <row r="77" spans="1:10" ht="13.5" thickBot="1" x14ac:dyDescent="0.25">
      <c r="B77" s="120"/>
      <c r="C77" s="120"/>
      <c r="D77" s="120"/>
      <c r="E77" s="131"/>
      <c r="F77" s="131"/>
      <c r="G77" s="131"/>
      <c r="H77" s="131"/>
      <c r="I77" s="131"/>
      <c r="J77" s="131"/>
    </row>
    <row r="78" spans="1:10" ht="13.5" thickBot="1" x14ac:dyDescent="0.25">
      <c r="A78" s="131" t="s">
        <v>119</v>
      </c>
      <c r="B78" s="131"/>
      <c r="C78" s="131"/>
      <c r="D78" s="362">
        <f>E40+J40+E72+J72</f>
        <v>221.4726</v>
      </c>
      <c r="E78" s="130" t="s">
        <v>110</v>
      </c>
      <c r="H78" s="131"/>
      <c r="I78" s="132"/>
      <c r="J78" s="131"/>
    </row>
    <row r="79" spans="1:10" ht="15" customHeight="1" x14ac:dyDescent="0.2">
      <c r="A79" s="131" t="s">
        <v>115</v>
      </c>
      <c r="B79" s="131"/>
      <c r="C79" s="131"/>
      <c r="D79" s="132">
        <v>1.3</v>
      </c>
      <c r="E79" s="131"/>
      <c r="H79" s="131"/>
      <c r="I79" s="131"/>
      <c r="J79" s="131"/>
    </row>
    <row r="80" spans="1:10" ht="15" customHeight="1" x14ac:dyDescent="0.2">
      <c r="A80" s="131" t="s">
        <v>118</v>
      </c>
      <c r="B80" s="131"/>
      <c r="C80" s="131"/>
      <c r="D80" s="132">
        <f>D78*D79</f>
        <v>287.91437999999999</v>
      </c>
      <c r="E80" s="131" t="s">
        <v>110</v>
      </c>
      <c r="H80" s="131"/>
      <c r="I80" s="131"/>
      <c r="J80" s="131"/>
    </row>
    <row r="81" spans="1:10" ht="14.1" customHeight="1" x14ac:dyDescent="0.2">
      <c r="A81" s="131"/>
      <c r="B81" s="131"/>
      <c r="C81" s="131"/>
      <c r="D81" s="132"/>
      <c r="H81" s="131"/>
      <c r="J81" s="131"/>
    </row>
    <row r="82" spans="1:10" s="131" customFormat="1" ht="10.5" x14ac:dyDescent="0.2"/>
    <row r="83" spans="1:10" s="131" customFormat="1" ht="10.5" x14ac:dyDescent="0.2"/>
    <row r="84" spans="1:10" s="131" customFormat="1" ht="12" customHeight="1" x14ac:dyDescent="0.2">
      <c r="B84" s="448" t="s">
        <v>168</v>
      </c>
      <c r="C84" s="449"/>
      <c r="D84" s="449"/>
      <c r="E84" s="449"/>
      <c r="F84" s="449"/>
      <c r="G84" s="450"/>
    </row>
    <row r="85" spans="1:10" s="131" customFormat="1" ht="12" customHeight="1" x14ac:dyDescent="0.2">
      <c r="B85" s="214"/>
      <c r="C85" s="215"/>
      <c r="D85" s="215"/>
      <c r="E85" s="215" t="s">
        <v>167</v>
      </c>
      <c r="F85" s="215"/>
      <c r="G85" s="216"/>
    </row>
    <row r="86" spans="1:10" s="131" customFormat="1" ht="12" customHeight="1" x14ac:dyDescent="0.2">
      <c r="B86" s="206" t="s">
        <v>417</v>
      </c>
      <c r="C86" s="207"/>
      <c r="D86" s="207"/>
      <c r="E86" s="209">
        <f>'Demol. Estrutura'!B19</f>
        <v>267.65100000000007</v>
      </c>
      <c r="F86" s="207"/>
      <c r="G86" s="208"/>
    </row>
    <row r="87" spans="1:10" s="131" customFormat="1" ht="12" customHeight="1" x14ac:dyDescent="0.2">
      <c r="B87" s="206" t="s">
        <v>175</v>
      </c>
      <c r="C87" s="207"/>
      <c r="D87" s="207"/>
      <c r="E87" s="209">
        <v>70.459999999999994</v>
      </c>
      <c r="F87" s="207"/>
      <c r="G87" s="208"/>
    </row>
    <row r="88" spans="1:10" s="131" customFormat="1" ht="12" customHeight="1" x14ac:dyDescent="0.2">
      <c r="B88" s="206" t="s">
        <v>165</v>
      </c>
      <c r="C88" s="207"/>
      <c r="D88" s="207"/>
      <c r="E88" s="209">
        <f>D80</f>
        <v>287.91437999999999</v>
      </c>
      <c r="F88" s="207"/>
      <c r="G88" s="208"/>
    </row>
    <row r="89" spans="1:10" s="131" customFormat="1" ht="12" customHeight="1" x14ac:dyDescent="0.2">
      <c r="B89" s="206"/>
      <c r="C89" s="207"/>
      <c r="D89" s="207"/>
      <c r="E89" s="207"/>
      <c r="F89" s="207"/>
      <c r="G89" s="208"/>
    </row>
    <row r="90" spans="1:10" s="131" customFormat="1" ht="12" customHeight="1" x14ac:dyDescent="0.2">
      <c r="B90" s="210" t="s">
        <v>166</v>
      </c>
      <c r="C90" s="211"/>
      <c r="D90" s="211"/>
      <c r="E90" s="212">
        <f>SUM(E86:E89)</f>
        <v>626.02538000000004</v>
      </c>
      <c r="F90" s="211"/>
      <c r="G90" s="213"/>
    </row>
    <row r="91" spans="1:10" s="131" customFormat="1" ht="10.5" x14ac:dyDescent="0.2"/>
    <row r="92" spans="1:10" s="131" customFormat="1" ht="10.5" x14ac:dyDescent="0.2"/>
    <row r="93" spans="1:10" s="131" customFormat="1" ht="10.5" x14ac:dyDescent="0.2"/>
    <row r="94" spans="1:10" s="131" customFormat="1" ht="10.5" x14ac:dyDescent="0.2">
      <c r="B94" s="448" t="s">
        <v>169</v>
      </c>
      <c r="C94" s="449"/>
      <c r="D94" s="449"/>
      <c r="E94" s="449"/>
      <c r="F94" s="449"/>
      <c r="G94" s="450"/>
    </row>
    <row r="95" spans="1:10" s="131" customFormat="1" ht="10.5" x14ac:dyDescent="0.2">
      <c r="B95" s="214"/>
      <c r="C95" s="215"/>
      <c r="D95" s="215"/>
      <c r="E95" s="215"/>
      <c r="F95" s="215"/>
      <c r="G95" s="216"/>
    </row>
    <row r="96" spans="1:10" s="131" customFormat="1" ht="10.5" x14ac:dyDescent="0.2">
      <c r="B96" s="206"/>
      <c r="C96" s="207"/>
      <c r="D96" s="207"/>
      <c r="E96" s="209" t="s">
        <v>170</v>
      </c>
      <c r="F96" s="207"/>
      <c r="G96" s="208"/>
    </row>
    <row r="97" spans="2:7" s="131" customFormat="1" ht="10.5" x14ac:dyDescent="0.2">
      <c r="B97" s="206" t="s">
        <v>215</v>
      </c>
      <c r="C97" s="207"/>
      <c r="D97" s="207"/>
      <c r="E97" s="209">
        <f>'Mov. Terra'!G42-'Mov. Terra'!G34</f>
        <v>48.519999999999982</v>
      </c>
      <c r="F97" s="207"/>
      <c r="G97" s="208"/>
    </row>
    <row r="98" spans="2:7" s="131" customFormat="1" ht="10.5" x14ac:dyDescent="0.2">
      <c r="B98" s="206" t="s">
        <v>171</v>
      </c>
      <c r="C98" s="207"/>
      <c r="D98" s="207"/>
      <c r="E98" s="209">
        <f>'Mov. Terra'!F42</f>
        <v>187.09440000000001</v>
      </c>
      <c r="F98" s="207"/>
      <c r="G98" s="208"/>
    </row>
    <row r="99" spans="2:7" s="131" customFormat="1" ht="10.5" x14ac:dyDescent="0.2">
      <c r="B99" s="206" t="s">
        <v>208</v>
      </c>
      <c r="C99" s="207"/>
      <c r="D99" s="207"/>
      <c r="E99" s="209">
        <f>'Mov. Terra'!G34</f>
        <v>359.17</v>
      </c>
      <c r="F99" s="207"/>
      <c r="G99" s="208"/>
    </row>
    <row r="100" spans="2:7" s="131" customFormat="1" ht="10.5" x14ac:dyDescent="0.2">
      <c r="B100" s="206"/>
      <c r="C100" s="207"/>
      <c r="D100" s="207"/>
      <c r="E100" s="207"/>
      <c r="F100" s="207"/>
      <c r="G100" s="208"/>
    </row>
    <row r="101" spans="2:7" s="131" customFormat="1" ht="10.5" x14ac:dyDescent="0.2">
      <c r="B101" s="210" t="s">
        <v>166</v>
      </c>
      <c r="C101" s="211"/>
      <c r="D101" s="211"/>
      <c r="E101" s="212">
        <f>SUM(E97:E100)</f>
        <v>594.78440000000001</v>
      </c>
      <c r="F101" s="211"/>
      <c r="G101" s="213"/>
    </row>
    <row r="102" spans="2:7" s="131" customFormat="1" ht="10.5" x14ac:dyDescent="0.2"/>
    <row r="103" spans="2:7" s="131" customFormat="1" ht="10.5" x14ac:dyDescent="0.2"/>
    <row r="104" spans="2:7" s="131" customFormat="1" ht="10.5" x14ac:dyDescent="0.2"/>
    <row r="105" spans="2:7" s="131" customFormat="1" ht="10.5" x14ac:dyDescent="0.2"/>
    <row r="106" spans="2:7" s="131" customFormat="1" ht="10.5" x14ac:dyDescent="0.2"/>
    <row r="107" spans="2:7" s="131" customFormat="1" ht="10.5" x14ac:dyDescent="0.2"/>
    <row r="108" spans="2:7" s="131" customFormat="1" ht="10.5" x14ac:dyDescent="0.2"/>
    <row r="109" spans="2:7" s="131" customFormat="1" ht="10.5" x14ac:dyDescent="0.2"/>
    <row r="110" spans="2:7" s="131" customFormat="1" ht="10.5" x14ac:dyDescent="0.2"/>
    <row r="111" spans="2:7" s="131" customFormat="1" ht="10.5" x14ac:dyDescent="0.2"/>
    <row r="112" spans="2:7" s="131" customFormat="1" ht="10.5" x14ac:dyDescent="0.2"/>
    <row r="113" s="131" customFormat="1" ht="10.5" x14ac:dyDescent="0.2"/>
    <row r="114" s="131" customFormat="1" ht="10.5" x14ac:dyDescent="0.2"/>
    <row r="115" s="131" customFormat="1" ht="10.5" x14ac:dyDescent="0.2"/>
    <row r="116" s="131" customFormat="1" ht="10.5" x14ac:dyDescent="0.2"/>
    <row r="117" s="131" customFormat="1" ht="10.5" x14ac:dyDescent="0.2"/>
    <row r="118" s="131" customFormat="1" ht="10.5" x14ac:dyDescent="0.2"/>
    <row r="119" s="131" customFormat="1" ht="10.5" x14ac:dyDescent="0.2"/>
    <row r="120" s="131" customFormat="1" ht="10.5" x14ac:dyDescent="0.2"/>
    <row r="121" s="131" customFormat="1" ht="10.5" x14ac:dyDescent="0.2"/>
    <row r="122" s="131" customFormat="1" ht="10.5" x14ac:dyDescent="0.2"/>
    <row r="123" s="131" customFormat="1" ht="10.5" x14ac:dyDescent="0.2"/>
    <row r="124" s="131" customFormat="1" ht="10.5" x14ac:dyDescent="0.2"/>
    <row r="125" s="131" customFormat="1" ht="10.5" x14ac:dyDescent="0.2"/>
    <row r="126" s="131" customFormat="1" ht="10.5" x14ac:dyDescent="0.2"/>
    <row r="127" s="131" customFormat="1" ht="10.5" x14ac:dyDescent="0.2"/>
    <row r="128" s="131" customFormat="1" ht="10.5" x14ac:dyDescent="0.2"/>
    <row r="129" s="131" customFormat="1" ht="10.5" x14ac:dyDescent="0.2"/>
    <row r="130" s="131" customFormat="1" ht="10.5" x14ac:dyDescent="0.2"/>
    <row r="131" s="131" customFormat="1" ht="10.5" x14ac:dyDescent="0.2"/>
    <row r="132" s="131" customFormat="1" ht="10.5" x14ac:dyDescent="0.2"/>
    <row r="133" s="131" customFormat="1" ht="10.5" x14ac:dyDescent="0.2"/>
    <row r="134" s="131" customFormat="1" ht="10.5" x14ac:dyDescent="0.2"/>
    <row r="135" s="131" customFormat="1" ht="10.5" x14ac:dyDescent="0.2"/>
    <row r="136" s="131" customFormat="1" ht="10.5" x14ac:dyDescent="0.2"/>
    <row r="137" s="131" customFormat="1" ht="10.5" x14ac:dyDescent="0.2"/>
    <row r="138" s="131" customFormat="1" ht="10.5" x14ac:dyDescent="0.2"/>
    <row r="139" s="131" customFormat="1" ht="10.5" x14ac:dyDescent="0.2"/>
    <row r="140" s="131" customFormat="1" ht="10.5" x14ac:dyDescent="0.2"/>
    <row r="141" s="131" customFormat="1" ht="10.5" x14ac:dyDescent="0.2"/>
    <row r="142" s="131" customFormat="1" ht="10.5" x14ac:dyDescent="0.2"/>
    <row r="143" s="131" customFormat="1" ht="10.5" x14ac:dyDescent="0.2"/>
    <row r="144" s="131" customFormat="1" ht="10.5" x14ac:dyDescent="0.2"/>
    <row r="145" s="131" customFormat="1" ht="10.5" x14ac:dyDescent="0.2"/>
    <row r="146" s="131" customFormat="1" ht="10.5" x14ac:dyDescent="0.2"/>
    <row r="147" s="131" customFormat="1" ht="10.5" x14ac:dyDescent="0.2"/>
    <row r="148" s="131" customFormat="1" ht="10.5" x14ac:dyDescent="0.2"/>
    <row r="149" s="131" customFormat="1" ht="10.5" x14ac:dyDescent="0.2"/>
    <row r="150" s="131" customFormat="1" ht="10.5" x14ac:dyDescent="0.2"/>
    <row r="151" s="131" customFormat="1" ht="10.5" x14ac:dyDescent="0.2"/>
    <row r="152" s="131" customFormat="1" ht="10.5" x14ac:dyDescent="0.2"/>
    <row r="153" s="131" customFormat="1" ht="10.5" x14ac:dyDescent="0.2"/>
    <row r="154" s="131" customFormat="1" ht="10.5" x14ac:dyDescent="0.2"/>
    <row r="155" s="131" customFormat="1" ht="10.5" x14ac:dyDescent="0.2"/>
    <row r="156" s="131" customFormat="1" ht="10.5" x14ac:dyDescent="0.2"/>
    <row r="157" s="131" customFormat="1" ht="10.5" x14ac:dyDescent="0.2"/>
    <row r="158" s="131" customFormat="1" ht="10.5" x14ac:dyDescent="0.2"/>
    <row r="159" s="131" customFormat="1" ht="10.5" x14ac:dyDescent="0.2"/>
    <row r="160" s="131" customFormat="1" ht="10.5" x14ac:dyDescent="0.2"/>
    <row r="161" s="131" customFormat="1" ht="10.5" x14ac:dyDescent="0.2"/>
    <row r="162" s="131" customFormat="1" ht="10.5" x14ac:dyDescent="0.2"/>
    <row r="163" s="131" customFormat="1" ht="10.5" x14ac:dyDescent="0.2"/>
    <row r="164" s="131" customFormat="1" ht="10.5" x14ac:dyDescent="0.2"/>
    <row r="165" s="131" customFormat="1" ht="10.5" x14ac:dyDescent="0.2"/>
    <row r="166" s="131" customFormat="1" ht="10.5" x14ac:dyDescent="0.2"/>
    <row r="167" s="131" customFormat="1" ht="10.5" x14ac:dyDescent="0.2"/>
    <row r="168" s="131" customFormat="1" ht="10.5" x14ac:dyDescent="0.2"/>
    <row r="169" s="131" customFormat="1" ht="10.5" x14ac:dyDescent="0.2"/>
    <row r="170" s="131" customFormat="1" ht="10.5" x14ac:dyDescent="0.2"/>
    <row r="171" s="131" customFormat="1" ht="10.5" x14ac:dyDescent="0.2"/>
    <row r="172" s="131" customFormat="1" ht="10.5" x14ac:dyDescent="0.2"/>
    <row r="173" s="131" customFormat="1" ht="10.5" x14ac:dyDescent="0.2"/>
    <row r="174" s="131" customFormat="1" ht="10.5" x14ac:dyDescent="0.2"/>
    <row r="175" s="131" customFormat="1" ht="10.5" x14ac:dyDescent="0.2"/>
    <row r="176" s="131" customFormat="1" ht="10.5" x14ac:dyDescent="0.2"/>
    <row r="177" s="131" customFormat="1" ht="10.5" x14ac:dyDescent="0.2"/>
    <row r="178" s="131" customFormat="1" ht="10.5" x14ac:dyDescent="0.2"/>
    <row r="179" s="131" customFormat="1" ht="10.5" x14ac:dyDescent="0.2"/>
    <row r="180" s="131" customFormat="1" ht="10.5" x14ac:dyDescent="0.2"/>
    <row r="181" s="131" customFormat="1" ht="10.5" x14ac:dyDescent="0.2"/>
    <row r="182" s="131" customFormat="1" ht="10.5" x14ac:dyDescent="0.2"/>
    <row r="183" s="131" customFormat="1" ht="10.5" x14ac:dyDescent="0.2"/>
    <row r="184" s="131" customFormat="1" ht="10.5" x14ac:dyDescent="0.2"/>
    <row r="185" s="131" customFormat="1" ht="10.5" x14ac:dyDescent="0.2"/>
    <row r="186" s="131" customFormat="1" ht="10.5" x14ac:dyDescent="0.2"/>
    <row r="187" s="131" customFormat="1" ht="10.5" x14ac:dyDescent="0.2"/>
    <row r="188" s="131" customFormat="1" ht="10.5" x14ac:dyDescent="0.2"/>
    <row r="189" s="131" customFormat="1" ht="10.5" x14ac:dyDescent="0.2"/>
    <row r="190" s="131" customFormat="1" ht="10.5" x14ac:dyDescent="0.2"/>
    <row r="191" s="131" customFormat="1" ht="10.5" x14ac:dyDescent="0.2"/>
    <row r="192" s="131" customFormat="1" ht="10.5" x14ac:dyDescent="0.2"/>
    <row r="193" s="131" customFormat="1" ht="10.5" x14ac:dyDescent="0.2"/>
    <row r="194" s="131" customFormat="1" ht="10.5" x14ac:dyDescent="0.2"/>
    <row r="195" s="131" customFormat="1" ht="10.5" x14ac:dyDescent="0.2"/>
    <row r="196" s="131" customFormat="1" ht="10.5" x14ac:dyDescent="0.2"/>
    <row r="197" s="131" customFormat="1" ht="10.5" x14ac:dyDescent="0.2"/>
    <row r="198" s="131" customFormat="1" ht="10.5" x14ac:dyDescent="0.2"/>
    <row r="199" s="131" customFormat="1" ht="10.5" x14ac:dyDescent="0.2"/>
    <row r="200" s="131" customFormat="1" ht="10.5" x14ac:dyDescent="0.2"/>
    <row r="201" s="131" customFormat="1" ht="10.5" x14ac:dyDescent="0.2"/>
    <row r="202" s="131" customFormat="1" ht="10.5" x14ac:dyDescent="0.2"/>
  </sheetData>
  <mergeCells count="4">
    <mergeCell ref="A1:J1"/>
    <mergeCell ref="B84:G84"/>
    <mergeCell ref="B94:G94"/>
    <mergeCell ref="A58:J58"/>
  </mergeCells>
  <phoneticPr fontId="14" type="noConversion"/>
  <printOptions horizontalCentered="1"/>
  <pageMargins left="0.59055118110236227" right="0.59055118110236227" top="0.59055118110236227" bottom="0.59055118110236227" header="0.51181102362204722" footer="0.39370078740157483"/>
  <pageSetup paperSize="9" scale="85" orientation="portrait" horizontalDpi="4294967295" verticalDpi="300" r:id="rId1"/>
  <headerFooter alignWithMargins="0">
    <oddFooter>&amp;L&amp;"Tahoma,Normal"&amp;9&amp;F/&amp;A&amp;R&amp;"Tahoma,Normal"&amp;9Pag.: 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Zeros="0" workbookViewId="0">
      <selection activeCell="D345" sqref="D345"/>
    </sheetView>
  </sheetViews>
  <sheetFormatPr defaultRowHeight="10.5" x14ac:dyDescent="0.2"/>
  <cols>
    <col min="1" max="3" width="10.7109375" style="131" customWidth="1"/>
    <col min="4" max="7" width="11.7109375" style="131" customWidth="1"/>
    <col min="8" max="9" width="10.7109375" style="131" customWidth="1"/>
    <col min="10" max="11" width="10.28515625" style="131" customWidth="1"/>
    <col min="12" max="16384" width="9.140625" style="131"/>
  </cols>
  <sheetData>
    <row r="1" spans="1:11" s="98" customFormat="1" ht="24.95" customHeight="1" thickBot="1" x14ac:dyDescent="0.25">
      <c r="A1" s="421" t="s">
        <v>1142</v>
      </c>
      <c r="B1" s="422"/>
      <c r="C1" s="422"/>
      <c r="D1" s="422"/>
      <c r="E1" s="422"/>
      <c r="F1" s="422"/>
      <c r="G1" s="422"/>
      <c r="H1" s="422"/>
      <c r="I1" s="422"/>
      <c r="J1" s="423"/>
    </row>
    <row r="2" spans="1:11" s="120" customFormat="1" ht="17.100000000000001" customHeight="1" thickBot="1" x14ac:dyDescent="0.25">
      <c r="A2" s="369" t="s">
        <v>8</v>
      </c>
      <c r="B2" s="370" t="s">
        <v>217</v>
      </c>
      <c r="C2" s="371"/>
      <c r="D2" s="372"/>
      <c r="E2" s="372"/>
      <c r="F2" s="372" t="s">
        <v>9</v>
      </c>
      <c r="G2" s="370" t="s">
        <v>173</v>
      </c>
      <c r="H2" s="372"/>
      <c r="I2" s="372" t="s">
        <v>10</v>
      </c>
      <c r="J2" s="101" t="s">
        <v>218</v>
      </c>
    </row>
    <row r="3" spans="1:11" s="120" customFormat="1" ht="17.100000000000001" customHeight="1" thickTop="1" x14ac:dyDescent="0.2">
      <c r="A3" s="176"/>
      <c r="B3" s="373"/>
      <c r="C3" s="176"/>
      <c r="D3" s="374"/>
      <c r="E3" s="373"/>
      <c r="F3" s="373"/>
      <c r="G3" s="373"/>
      <c r="H3" s="374"/>
      <c r="I3" s="375"/>
    </row>
    <row r="4" spans="1:11" s="120" customFormat="1" ht="17.100000000000001" customHeight="1" x14ac:dyDescent="0.2">
      <c r="A4" s="176"/>
      <c r="B4" s="373"/>
      <c r="C4" s="176"/>
      <c r="D4" s="466" t="s">
        <v>1217</v>
      </c>
      <c r="E4" s="466"/>
      <c r="F4" s="466"/>
      <c r="G4" s="373"/>
      <c r="H4" s="374"/>
      <c r="I4" s="375"/>
    </row>
    <row r="5" spans="1:11" s="120" customFormat="1" ht="17.100000000000001" customHeight="1" x14ac:dyDescent="0.2">
      <c r="A5" s="176"/>
      <c r="B5" s="373"/>
      <c r="C5" s="176"/>
      <c r="D5" s="466" t="s">
        <v>1218</v>
      </c>
      <c r="E5" s="467"/>
      <c r="F5" s="387" t="s">
        <v>1221</v>
      </c>
      <c r="G5" s="373"/>
      <c r="H5" s="374"/>
      <c r="I5" s="375"/>
    </row>
    <row r="6" spans="1:11" s="120" customFormat="1" ht="17.100000000000001" customHeight="1" x14ac:dyDescent="0.2">
      <c r="A6" s="176"/>
      <c r="B6" s="373"/>
      <c r="C6" s="176"/>
      <c r="D6" s="468" t="s">
        <v>1223</v>
      </c>
      <c r="E6" s="469"/>
      <c r="F6" s="398" t="s">
        <v>1224</v>
      </c>
      <c r="G6" s="373"/>
      <c r="H6" s="374"/>
      <c r="I6" s="375"/>
    </row>
    <row r="7" spans="1:11" s="120" customFormat="1" ht="17.100000000000001" customHeight="1" x14ac:dyDescent="0.2">
      <c r="A7" s="470" t="s">
        <v>1143</v>
      </c>
      <c r="B7" s="457"/>
      <c r="C7" s="457"/>
      <c r="D7" s="388" t="s">
        <v>1219</v>
      </c>
      <c r="E7" s="401" t="s">
        <v>1225</v>
      </c>
      <c r="F7" s="399" t="s">
        <v>1222</v>
      </c>
      <c r="G7" s="397" t="s">
        <v>27</v>
      </c>
    </row>
    <row r="8" spans="1:11" x14ac:dyDescent="0.2">
      <c r="A8" s="471"/>
      <c r="B8" s="462" t="s">
        <v>1144</v>
      </c>
      <c r="C8" s="377" t="s">
        <v>1145</v>
      </c>
      <c r="D8" s="389">
        <v>131</v>
      </c>
      <c r="E8" s="402"/>
      <c r="F8" s="400"/>
      <c r="G8" s="379">
        <f t="shared" ref="G8:G10" si="0">SUM(D8:F8)</f>
        <v>131</v>
      </c>
    </row>
    <row r="9" spans="1:11" x14ac:dyDescent="0.2">
      <c r="A9" s="471"/>
      <c r="B9" s="462"/>
      <c r="C9" s="377" t="s">
        <v>1146</v>
      </c>
      <c r="D9" s="389">
        <v>30</v>
      </c>
      <c r="E9" s="402"/>
      <c r="F9" s="400"/>
      <c r="G9" s="379">
        <f t="shared" si="0"/>
        <v>30</v>
      </c>
      <c r="J9" s="329"/>
      <c r="K9" s="329"/>
    </row>
    <row r="10" spans="1:11" x14ac:dyDescent="0.2">
      <c r="A10" s="471"/>
      <c r="B10" s="462"/>
      <c r="C10" s="377" t="s">
        <v>1147</v>
      </c>
      <c r="D10" s="389"/>
      <c r="E10" s="402"/>
      <c r="F10" s="400"/>
      <c r="G10" s="379">
        <f t="shared" si="0"/>
        <v>0</v>
      </c>
      <c r="J10" s="380"/>
      <c r="K10" s="380"/>
    </row>
    <row r="11" spans="1:11" x14ac:dyDescent="0.2">
      <c r="A11" s="471"/>
      <c r="B11" s="462"/>
      <c r="C11" s="377" t="s">
        <v>215</v>
      </c>
      <c r="D11" s="389">
        <v>21</v>
      </c>
      <c r="E11" s="402"/>
      <c r="F11" s="400">
        <v>8</v>
      </c>
      <c r="G11" s="379">
        <f>SUM(D11:F11)</f>
        <v>29</v>
      </c>
      <c r="J11" s="380"/>
      <c r="K11" s="380"/>
    </row>
    <row r="12" spans="1:11" x14ac:dyDescent="0.2">
      <c r="A12" s="471"/>
      <c r="B12" s="462" t="s">
        <v>1148</v>
      </c>
      <c r="C12" s="377" t="s">
        <v>1145</v>
      </c>
      <c r="D12" s="389">
        <v>10.8</v>
      </c>
      <c r="E12" s="402"/>
      <c r="F12" s="400"/>
      <c r="G12" s="379">
        <f t="shared" ref="G12:G21" si="1">SUM(D12:F12)</f>
        <v>10.8</v>
      </c>
      <c r="H12" s="473">
        <f>SUM(G12:G13)</f>
        <v>12.5</v>
      </c>
      <c r="I12" s="462" t="s">
        <v>1149</v>
      </c>
      <c r="J12" s="462"/>
      <c r="K12" s="380"/>
    </row>
    <row r="13" spans="1:11" x14ac:dyDescent="0.2">
      <c r="A13" s="471"/>
      <c r="B13" s="462"/>
      <c r="C13" s="377" t="s">
        <v>1146</v>
      </c>
      <c r="D13" s="389">
        <v>1.7</v>
      </c>
      <c r="E13" s="402"/>
      <c r="F13" s="400"/>
      <c r="G13" s="379">
        <f t="shared" si="1"/>
        <v>1.7</v>
      </c>
      <c r="H13" s="466"/>
      <c r="I13" s="462"/>
      <c r="J13" s="462"/>
      <c r="K13" s="380"/>
    </row>
    <row r="14" spans="1:11" x14ac:dyDescent="0.2">
      <c r="A14" s="471"/>
      <c r="B14" s="462"/>
      <c r="C14" s="377" t="s">
        <v>1147</v>
      </c>
      <c r="D14" s="389">
        <v>29</v>
      </c>
      <c r="E14" s="402"/>
      <c r="F14" s="400">
        <v>4</v>
      </c>
      <c r="G14" s="379">
        <f t="shared" si="1"/>
        <v>33</v>
      </c>
      <c r="H14" s="473">
        <f>SUM(G14:G15)</f>
        <v>46</v>
      </c>
      <c r="I14" s="462" t="s">
        <v>1150</v>
      </c>
      <c r="J14" s="462"/>
      <c r="K14" s="380"/>
    </row>
    <row r="15" spans="1:11" x14ac:dyDescent="0.2">
      <c r="A15" s="471"/>
      <c r="B15" s="462"/>
      <c r="C15" s="377" t="s">
        <v>215</v>
      </c>
      <c r="D15" s="389">
        <v>8.5</v>
      </c>
      <c r="E15" s="402"/>
      <c r="F15" s="400">
        <v>4.5</v>
      </c>
      <c r="G15" s="379">
        <f t="shared" si="1"/>
        <v>13</v>
      </c>
      <c r="H15" s="466"/>
      <c r="I15" s="462"/>
      <c r="J15" s="462"/>
      <c r="K15" s="380"/>
    </row>
    <row r="16" spans="1:11" x14ac:dyDescent="0.2">
      <c r="A16" s="471"/>
      <c r="B16" s="457" t="s">
        <v>1151</v>
      </c>
      <c r="C16" s="377" t="s">
        <v>568</v>
      </c>
      <c r="D16" s="389"/>
      <c r="E16" s="402">
        <v>523</v>
      </c>
      <c r="F16" s="400">
        <v>72</v>
      </c>
      <c r="G16" s="379">
        <f t="shared" si="1"/>
        <v>595</v>
      </c>
      <c r="J16" s="380"/>
      <c r="K16" s="380"/>
    </row>
    <row r="17" spans="1:11" x14ac:dyDescent="0.2">
      <c r="A17" s="471"/>
      <c r="B17" s="457"/>
      <c r="C17" s="377" t="s">
        <v>1152</v>
      </c>
      <c r="D17" s="389"/>
      <c r="E17" s="402">
        <v>269</v>
      </c>
      <c r="F17" s="400"/>
      <c r="G17" s="379">
        <f t="shared" si="1"/>
        <v>269</v>
      </c>
      <c r="J17" s="380"/>
      <c r="K17" s="380"/>
    </row>
    <row r="18" spans="1:11" x14ac:dyDescent="0.2">
      <c r="A18" s="471"/>
      <c r="B18" s="457" t="s">
        <v>1153</v>
      </c>
      <c r="C18" s="377" t="s">
        <v>1161</v>
      </c>
      <c r="D18" s="389"/>
      <c r="E18" s="402"/>
      <c r="F18" s="400">
        <v>60</v>
      </c>
      <c r="G18" s="379">
        <f t="shared" si="1"/>
        <v>60</v>
      </c>
      <c r="J18" s="380"/>
      <c r="K18" s="380"/>
    </row>
    <row r="19" spans="1:11" x14ac:dyDescent="0.2">
      <c r="A19" s="471"/>
      <c r="B19" s="457"/>
      <c r="C19" s="377" t="s">
        <v>1220</v>
      </c>
      <c r="D19" s="389"/>
      <c r="E19" s="402"/>
      <c r="F19" s="400">
        <v>36</v>
      </c>
      <c r="G19" s="379">
        <f t="shared" si="1"/>
        <v>36</v>
      </c>
      <c r="J19" s="380"/>
      <c r="K19" s="380"/>
    </row>
    <row r="20" spans="1:11" x14ac:dyDescent="0.2">
      <c r="A20" s="471"/>
      <c r="B20" s="457"/>
      <c r="C20" s="377" t="s">
        <v>1154</v>
      </c>
      <c r="D20" s="389"/>
      <c r="E20" s="402">
        <v>673</v>
      </c>
      <c r="F20" s="400">
        <v>198</v>
      </c>
      <c r="G20" s="379">
        <f t="shared" si="1"/>
        <v>871</v>
      </c>
      <c r="J20" s="380"/>
      <c r="K20" s="380"/>
    </row>
    <row r="21" spans="1:11" x14ac:dyDescent="0.2">
      <c r="A21" s="472"/>
      <c r="B21" s="457"/>
      <c r="C21" s="377" t="s">
        <v>1155</v>
      </c>
      <c r="D21" s="389"/>
      <c r="E21" s="402">
        <v>829</v>
      </c>
      <c r="F21" s="400"/>
      <c r="G21" s="379">
        <f t="shared" si="1"/>
        <v>829</v>
      </c>
      <c r="J21" s="380"/>
      <c r="K21" s="380"/>
    </row>
    <row r="22" spans="1:11" x14ac:dyDescent="0.2">
      <c r="D22" s="380"/>
      <c r="E22" s="380"/>
      <c r="F22" s="380"/>
      <c r="G22" s="380"/>
      <c r="J22" s="380"/>
      <c r="K22" s="380"/>
    </row>
    <row r="23" spans="1:11" x14ac:dyDescent="0.2">
      <c r="D23" s="380"/>
      <c r="E23" s="380"/>
      <c r="F23" s="380"/>
      <c r="G23" s="380"/>
      <c r="J23" s="380"/>
      <c r="K23" s="380"/>
    </row>
    <row r="24" spans="1:11" x14ac:dyDescent="0.2">
      <c r="A24" s="405" t="s">
        <v>1253</v>
      </c>
      <c r="D24" s="380"/>
      <c r="E24" s="380"/>
      <c r="F24" s="380"/>
      <c r="G24" s="380"/>
      <c r="J24" s="380"/>
      <c r="K24" s="380"/>
    </row>
    <row r="25" spans="1:11" x14ac:dyDescent="0.2">
      <c r="A25" s="131" t="s">
        <v>1156</v>
      </c>
      <c r="B25" s="380"/>
      <c r="D25" s="380">
        <f>'Mov. Terra'!C45</f>
        <v>187.35999999999996</v>
      </c>
      <c r="E25" s="132" t="s">
        <v>1214</v>
      </c>
      <c r="F25" s="132"/>
      <c r="G25" s="380"/>
      <c r="J25" s="380"/>
      <c r="K25" s="380"/>
    </row>
    <row r="26" spans="1:11" ht="11.25" thickBot="1" x14ac:dyDescent="0.25">
      <c r="A26" s="131" t="s">
        <v>1157</v>
      </c>
      <c r="B26" s="380"/>
      <c r="D26" s="380">
        <v>0.14000000000000001</v>
      </c>
      <c r="E26" s="132" t="s">
        <v>1158</v>
      </c>
      <c r="F26" s="132"/>
      <c r="G26" s="380"/>
      <c r="J26" s="380"/>
      <c r="K26" s="380"/>
    </row>
    <row r="27" spans="1:11" ht="11.25" thickBot="1" x14ac:dyDescent="0.25">
      <c r="A27" s="393" t="s">
        <v>1254</v>
      </c>
      <c r="B27" s="394"/>
      <c r="C27" s="395"/>
      <c r="D27" s="396">
        <f>D25*D26</f>
        <v>26.230399999999996</v>
      </c>
      <c r="E27" s="380"/>
      <c r="F27" s="380"/>
      <c r="G27" s="380"/>
      <c r="J27" s="380"/>
      <c r="K27" s="380"/>
    </row>
    <row r="28" spans="1:11" x14ac:dyDescent="0.2">
      <c r="B28" s="380"/>
      <c r="C28" s="380"/>
      <c r="D28" s="380"/>
      <c r="E28" s="380"/>
      <c r="F28" s="380"/>
      <c r="G28" s="380"/>
      <c r="J28" s="380"/>
      <c r="K28" s="380"/>
    </row>
    <row r="29" spans="1:11" x14ac:dyDescent="0.2">
      <c r="B29" s="380"/>
      <c r="C29" s="380"/>
      <c r="D29" s="380"/>
      <c r="E29" s="380"/>
      <c r="F29" s="380"/>
      <c r="G29" s="380"/>
      <c r="J29" s="380"/>
      <c r="K29" s="380"/>
    </row>
    <row r="30" spans="1:11" x14ac:dyDescent="0.2">
      <c r="B30" s="380"/>
      <c r="C30" s="380"/>
      <c r="D30" s="380"/>
      <c r="E30" s="380"/>
      <c r="F30" s="380"/>
      <c r="G30" s="380"/>
      <c r="J30" s="380"/>
      <c r="K30" s="380"/>
    </row>
    <row r="31" spans="1:11" x14ac:dyDescent="0.2">
      <c r="B31" s="380"/>
      <c r="C31" s="380"/>
      <c r="D31" s="380"/>
      <c r="E31" s="380"/>
      <c r="F31" s="380"/>
      <c r="G31" s="380"/>
      <c r="J31" s="380"/>
      <c r="K31" s="380"/>
    </row>
    <row r="32" spans="1:11" x14ac:dyDescent="0.2">
      <c r="B32" s="380"/>
      <c r="C32" s="380"/>
      <c r="D32" s="380"/>
      <c r="E32" s="380"/>
      <c r="F32" s="380"/>
      <c r="G32" s="380"/>
      <c r="J32" s="380"/>
      <c r="K32" s="380"/>
    </row>
    <row r="33" spans="1:11" x14ac:dyDescent="0.2">
      <c r="B33" s="380"/>
      <c r="C33" s="380"/>
      <c r="D33" s="380"/>
      <c r="E33" s="380"/>
      <c r="F33" s="380"/>
      <c r="G33" s="380"/>
      <c r="J33" s="380"/>
      <c r="K33" s="380"/>
    </row>
    <row r="34" spans="1:11" x14ac:dyDescent="0.2">
      <c r="B34" s="380"/>
      <c r="C34" s="380"/>
      <c r="D34" s="380"/>
      <c r="E34" s="380"/>
      <c r="F34" s="380"/>
      <c r="G34" s="380"/>
      <c r="J34" s="380"/>
      <c r="K34" s="380"/>
    </row>
    <row r="35" spans="1:11" x14ac:dyDescent="0.2">
      <c r="B35" s="380"/>
      <c r="C35" s="380"/>
      <c r="D35" s="380"/>
      <c r="E35" s="380"/>
      <c r="F35" s="380"/>
      <c r="G35" s="380"/>
      <c r="J35" s="380"/>
      <c r="K35" s="380"/>
    </row>
    <row r="36" spans="1:11" x14ac:dyDescent="0.2">
      <c r="B36" s="380"/>
      <c r="C36" s="380"/>
      <c r="D36" s="380"/>
      <c r="E36" s="380"/>
      <c r="F36" s="380"/>
      <c r="G36" s="380"/>
      <c r="J36" s="380"/>
      <c r="K36" s="380"/>
    </row>
    <row r="37" spans="1:11" x14ac:dyDescent="0.2">
      <c r="B37" s="380"/>
      <c r="C37" s="380"/>
      <c r="D37" s="380"/>
      <c r="E37" s="380"/>
      <c r="F37" s="380"/>
      <c r="G37" s="380"/>
      <c r="J37" s="380"/>
      <c r="K37" s="380"/>
    </row>
    <row r="38" spans="1:11" x14ac:dyDescent="0.2">
      <c r="B38" s="380"/>
      <c r="C38" s="380"/>
      <c r="D38" s="380"/>
      <c r="E38" s="380"/>
      <c r="F38" s="380"/>
      <c r="G38" s="380"/>
      <c r="J38" s="380"/>
      <c r="K38" s="380"/>
    </row>
    <row r="39" spans="1:11" x14ac:dyDescent="0.2">
      <c r="B39" s="380"/>
      <c r="C39" s="380"/>
      <c r="D39" s="380"/>
      <c r="E39" s="380"/>
      <c r="F39" s="380"/>
      <c r="G39" s="380"/>
      <c r="J39" s="380"/>
      <c r="K39" s="380"/>
    </row>
    <row r="40" spans="1:11" x14ac:dyDescent="0.2">
      <c r="B40" s="380"/>
      <c r="C40" s="380"/>
      <c r="D40" s="380"/>
      <c r="E40" s="380"/>
      <c r="F40" s="380"/>
      <c r="G40" s="380"/>
      <c r="J40" s="380"/>
      <c r="K40" s="380"/>
    </row>
    <row r="41" spans="1:11" x14ac:dyDescent="0.2">
      <c r="B41" s="380"/>
      <c r="C41" s="380"/>
      <c r="D41" s="380"/>
      <c r="E41" s="380"/>
      <c r="F41" s="380"/>
      <c r="G41" s="380"/>
      <c r="J41" s="380"/>
      <c r="K41" s="380"/>
    </row>
    <row r="42" spans="1:11" x14ac:dyDescent="0.2">
      <c r="B42" s="380"/>
      <c r="C42" s="380"/>
      <c r="D42" s="380"/>
      <c r="E42" s="380"/>
      <c r="F42" s="380"/>
      <c r="G42" s="380"/>
      <c r="J42" s="380"/>
      <c r="K42" s="380"/>
    </row>
    <row r="43" spans="1:11" x14ac:dyDescent="0.2">
      <c r="B43" s="380"/>
      <c r="C43" s="380"/>
      <c r="D43" s="380"/>
      <c r="E43" s="380"/>
      <c r="F43" s="380"/>
      <c r="G43" s="380"/>
      <c r="J43" s="380"/>
      <c r="K43" s="380"/>
    </row>
    <row r="44" spans="1:11" x14ac:dyDescent="0.2">
      <c r="B44" s="380"/>
      <c r="C44" s="380"/>
      <c r="D44" s="380"/>
      <c r="E44" s="380"/>
      <c r="F44" s="380"/>
      <c r="G44" s="380"/>
      <c r="J44" s="380"/>
      <c r="K44" s="380"/>
    </row>
    <row r="45" spans="1:11" x14ac:dyDescent="0.2">
      <c r="B45" s="380"/>
      <c r="C45" s="380"/>
      <c r="D45" s="380"/>
      <c r="E45" s="380"/>
      <c r="F45" s="380"/>
      <c r="G45" s="380"/>
      <c r="J45" s="380"/>
      <c r="K45" s="380"/>
    </row>
    <row r="46" spans="1:11" x14ac:dyDescent="0.2">
      <c r="B46" s="380"/>
      <c r="C46" s="380"/>
      <c r="D46" s="380"/>
      <c r="E46" s="380"/>
      <c r="F46" s="380"/>
      <c r="G46" s="380"/>
      <c r="J46" s="380"/>
      <c r="K46" s="380"/>
    </row>
    <row r="47" spans="1:11" s="120" customFormat="1" ht="17.100000000000001" customHeight="1" x14ac:dyDescent="0.2">
      <c r="A47" s="176"/>
      <c r="B47" s="373"/>
      <c r="C47" s="176"/>
      <c r="D47" s="466" t="s">
        <v>1217</v>
      </c>
      <c r="E47" s="466"/>
      <c r="F47" s="466"/>
      <c r="G47" s="373"/>
      <c r="H47" s="374"/>
      <c r="I47" s="375"/>
    </row>
    <row r="48" spans="1:11" s="120" customFormat="1" ht="17.100000000000001" customHeight="1" x14ac:dyDescent="0.2">
      <c r="A48" s="176"/>
      <c r="B48" s="373"/>
      <c r="C48" s="176"/>
      <c r="D48" s="466" t="s">
        <v>1218</v>
      </c>
      <c r="E48" s="467"/>
      <c r="F48" s="387" t="s">
        <v>1221</v>
      </c>
      <c r="G48" s="373"/>
      <c r="H48" s="374"/>
      <c r="I48" s="375"/>
    </row>
    <row r="49" spans="1:11" s="120" customFormat="1" ht="17.100000000000001" customHeight="1" thickBot="1" x14ac:dyDescent="0.25">
      <c r="A49" s="176"/>
      <c r="B49" s="373"/>
      <c r="C49" s="176"/>
      <c r="D49" s="468" t="s">
        <v>1223</v>
      </c>
      <c r="E49" s="469"/>
      <c r="F49" s="398" t="s">
        <v>1224</v>
      </c>
      <c r="G49" s="373"/>
      <c r="H49" s="374"/>
      <c r="I49" s="375"/>
    </row>
    <row r="50" spans="1:11" s="120" customFormat="1" ht="17.100000000000001" customHeight="1" thickTop="1" x14ac:dyDescent="0.2">
      <c r="A50" s="458" t="s">
        <v>1159</v>
      </c>
      <c r="B50" s="461"/>
      <c r="C50" s="461"/>
      <c r="D50" s="381" t="s">
        <v>1228</v>
      </c>
      <c r="E50" s="390" t="s">
        <v>1229</v>
      </c>
      <c r="F50" s="381" t="s">
        <v>1230</v>
      </c>
      <c r="G50" s="381" t="s">
        <v>27</v>
      </c>
    </row>
    <row r="51" spans="1:11" x14ac:dyDescent="0.2">
      <c r="A51" s="459"/>
      <c r="B51" s="462" t="s">
        <v>1144</v>
      </c>
      <c r="C51" s="377" t="s">
        <v>1145</v>
      </c>
      <c r="D51" s="378">
        <v>131</v>
      </c>
      <c r="E51" s="389"/>
      <c r="F51" s="378"/>
      <c r="G51" s="379">
        <f>SUM(D51:F51)</f>
        <v>131</v>
      </c>
    </row>
    <row r="52" spans="1:11" x14ac:dyDescent="0.2">
      <c r="A52" s="459"/>
      <c r="B52" s="462"/>
      <c r="C52" s="377" t="s">
        <v>1146</v>
      </c>
      <c r="D52" s="378">
        <v>68</v>
      </c>
      <c r="E52" s="389"/>
      <c r="F52" s="378"/>
      <c r="G52" s="379">
        <f t="shared" ref="G52:G63" si="2">SUM(D52:F52)</f>
        <v>68</v>
      </c>
      <c r="J52" s="329"/>
      <c r="K52" s="329"/>
    </row>
    <row r="53" spans="1:11" x14ac:dyDescent="0.2">
      <c r="A53" s="459"/>
      <c r="B53" s="462"/>
      <c r="C53" s="377" t="s">
        <v>1147</v>
      </c>
      <c r="D53" s="378"/>
      <c r="E53" s="389"/>
      <c r="F53" s="378"/>
      <c r="G53" s="379">
        <f t="shared" si="2"/>
        <v>0</v>
      </c>
      <c r="J53" s="380"/>
      <c r="K53" s="380"/>
    </row>
    <row r="54" spans="1:11" x14ac:dyDescent="0.2">
      <c r="A54" s="459"/>
      <c r="B54" s="462" t="s">
        <v>1148</v>
      </c>
      <c r="C54" s="377" t="s">
        <v>1145</v>
      </c>
      <c r="D54" s="378">
        <v>13</v>
      </c>
      <c r="E54" s="389"/>
      <c r="F54" s="378"/>
      <c r="G54" s="379">
        <f t="shared" si="2"/>
        <v>13</v>
      </c>
      <c r="H54" s="463">
        <f>SUM(G54:G56)</f>
        <v>44.7</v>
      </c>
      <c r="I54" s="451" t="s">
        <v>1160</v>
      </c>
      <c r="J54" s="452"/>
      <c r="K54" s="380"/>
    </row>
    <row r="55" spans="1:11" x14ac:dyDescent="0.2">
      <c r="A55" s="459"/>
      <c r="B55" s="462"/>
      <c r="C55" s="377" t="s">
        <v>1146</v>
      </c>
      <c r="D55" s="378">
        <v>4</v>
      </c>
      <c r="E55" s="389"/>
      <c r="F55" s="378"/>
      <c r="G55" s="379">
        <f t="shared" si="2"/>
        <v>4</v>
      </c>
      <c r="H55" s="464"/>
      <c r="I55" s="453"/>
      <c r="J55" s="454"/>
      <c r="K55" s="380"/>
    </row>
    <row r="56" spans="1:11" x14ac:dyDescent="0.2">
      <c r="A56" s="459"/>
      <c r="B56" s="462"/>
      <c r="C56" s="377" t="s">
        <v>1147</v>
      </c>
      <c r="D56" s="378">
        <v>27.7</v>
      </c>
      <c r="E56" s="389"/>
      <c r="F56" s="378"/>
      <c r="G56" s="379">
        <f t="shared" si="2"/>
        <v>27.7</v>
      </c>
      <c r="H56" s="465"/>
      <c r="I56" s="455"/>
      <c r="J56" s="456"/>
      <c r="K56" s="380"/>
    </row>
    <row r="57" spans="1:11" x14ac:dyDescent="0.2">
      <c r="A57" s="459"/>
      <c r="B57" s="376" t="s">
        <v>1151</v>
      </c>
      <c r="C57" s="377" t="s">
        <v>1152</v>
      </c>
      <c r="D57" s="378"/>
      <c r="E57" s="389">
        <v>185</v>
      </c>
      <c r="F57" s="378">
        <v>25</v>
      </c>
      <c r="G57" s="379">
        <f t="shared" si="2"/>
        <v>210</v>
      </c>
      <c r="J57" s="380"/>
      <c r="K57" s="380"/>
    </row>
    <row r="58" spans="1:11" x14ac:dyDescent="0.2">
      <c r="A58" s="459"/>
      <c r="B58" s="457" t="s">
        <v>1153</v>
      </c>
      <c r="C58" s="377" t="s">
        <v>1161</v>
      </c>
      <c r="D58" s="378"/>
      <c r="E58" s="389">
        <v>12</v>
      </c>
      <c r="F58" s="378">
        <v>22</v>
      </c>
      <c r="G58" s="379">
        <f t="shared" si="2"/>
        <v>34</v>
      </c>
      <c r="J58" s="380"/>
      <c r="K58" s="380"/>
    </row>
    <row r="59" spans="1:11" x14ac:dyDescent="0.2">
      <c r="A59" s="459"/>
      <c r="B59" s="457"/>
      <c r="C59" s="377" t="s">
        <v>1220</v>
      </c>
      <c r="D59" s="389"/>
      <c r="E59" s="389">
        <v>19</v>
      </c>
      <c r="F59" s="389">
        <v>111</v>
      </c>
      <c r="G59" s="379">
        <f t="shared" si="2"/>
        <v>130</v>
      </c>
      <c r="J59" s="380"/>
      <c r="K59" s="380"/>
    </row>
    <row r="60" spans="1:11" x14ac:dyDescent="0.2">
      <c r="A60" s="459"/>
      <c r="B60" s="457"/>
      <c r="C60" s="377" t="s">
        <v>1154</v>
      </c>
      <c r="D60" s="378"/>
      <c r="E60" s="389">
        <v>47</v>
      </c>
      <c r="F60" s="378">
        <v>50</v>
      </c>
      <c r="G60" s="379">
        <f t="shared" si="2"/>
        <v>97</v>
      </c>
      <c r="J60" s="380"/>
      <c r="K60" s="380"/>
    </row>
    <row r="61" spans="1:11" x14ac:dyDescent="0.2">
      <c r="A61" s="459"/>
      <c r="B61" s="457"/>
      <c r="C61" s="377" t="s">
        <v>1155</v>
      </c>
      <c r="D61" s="378"/>
      <c r="E61" s="389">
        <v>251</v>
      </c>
      <c r="F61" s="378"/>
      <c r="G61" s="379">
        <f t="shared" si="2"/>
        <v>251</v>
      </c>
      <c r="J61" s="380"/>
      <c r="K61" s="380"/>
    </row>
    <row r="62" spans="1:11" x14ac:dyDescent="0.2">
      <c r="A62" s="459"/>
      <c r="B62" s="457"/>
      <c r="C62" s="377" t="s">
        <v>1162</v>
      </c>
      <c r="D62" s="389"/>
      <c r="E62" s="389">
        <v>410</v>
      </c>
      <c r="F62" s="389"/>
      <c r="G62" s="379">
        <f t="shared" si="2"/>
        <v>410</v>
      </c>
      <c r="J62" s="380"/>
      <c r="K62" s="380"/>
    </row>
    <row r="63" spans="1:11" x14ac:dyDescent="0.2">
      <c r="A63" s="460"/>
      <c r="B63" s="457"/>
      <c r="C63" s="377" t="s">
        <v>1232</v>
      </c>
      <c r="D63" s="378"/>
      <c r="E63" s="389">
        <v>286</v>
      </c>
      <c r="F63" s="378"/>
      <c r="G63" s="379">
        <f t="shared" si="2"/>
        <v>286</v>
      </c>
      <c r="J63" s="380"/>
      <c r="K63" s="380"/>
    </row>
    <row r="66" spans="1:5" x14ac:dyDescent="0.2">
      <c r="A66" s="405" t="s">
        <v>1251</v>
      </c>
    </row>
    <row r="67" spans="1:5" ht="11.25" thickBot="1" x14ac:dyDescent="0.25">
      <c r="A67" s="131" t="s">
        <v>1231</v>
      </c>
      <c r="D67" s="131">
        <v>359.17</v>
      </c>
      <c r="E67" s="131" t="s">
        <v>39</v>
      </c>
    </row>
    <row r="68" spans="1:5" ht="11.25" thickBot="1" x14ac:dyDescent="0.25">
      <c r="A68" s="393" t="s">
        <v>1252</v>
      </c>
      <c r="B68" s="395"/>
      <c r="C68" s="395"/>
      <c r="D68" s="404">
        <f>D67</f>
        <v>359.17</v>
      </c>
      <c r="E68" s="248" t="s">
        <v>39</v>
      </c>
    </row>
    <row r="71" spans="1:5" x14ac:dyDescent="0.2">
      <c r="A71" s="405" t="s">
        <v>1234</v>
      </c>
    </row>
    <row r="73" spans="1:5" x14ac:dyDescent="0.2">
      <c r="A73" s="131" t="s">
        <v>1236</v>
      </c>
      <c r="C73" s="403">
        <v>6</v>
      </c>
    </row>
    <row r="74" spans="1:5" x14ac:dyDescent="0.2">
      <c r="A74" s="131" t="s">
        <v>1235</v>
      </c>
      <c r="D74" s="131">
        <v>3.3000000000000002E-2</v>
      </c>
      <c r="E74" s="131" t="s">
        <v>39</v>
      </c>
    </row>
    <row r="75" spans="1:5" ht="11.25" thickBot="1" x14ac:dyDescent="0.25">
      <c r="A75" s="131" t="s">
        <v>1237</v>
      </c>
      <c r="D75" s="131">
        <v>6.75</v>
      </c>
      <c r="E75" s="131" t="s">
        <v>30</v>
      </c>
    </row>
    <row r="76" spans="1:5" ht="11.25" thickBot="1" x14ac:dyDescent="0.25">
      <c r="A76" s="131" t="s">
        <v>1238</v>
      </c>
      <c r="D76" s="160">
        <v>1.34</v>
      </c>
      <c r="E76" s="248" t="s">
        <v>110</v>
      </c>
    </row>
  </sheetData>
  <mergeCells count="24">
    <mergeCell ref="A1:J1"/>
    <mergeCell ref="A7:A21"/>
    <mergeCell ref="B7:C7"/>
    <mergeCell ref="B8:B11"/>
    <mergeCell ref="B12:B15"/>
    <mergeCell ref="H12:H13"/>
    <mergeCell ref="I12:J13"/>
    <mergeCell ref="H14:H15"/>
    <mergeCell ref="I14:J15"/>
    <mergeCell ref="B16:B17"/>
    <mergeCell ref="D5:E5"/>
    <mergeCell ref="D4:F4"/>
    <mergeCell ref="D6:E6"/>
    <mergeCell ref="I54:J56"/>
    <mergeCell ref="B58:B63"/>
    <mergeCell ref="B18:B21"/>
    <mergeCell ref="A50:A63"/>
    <mergeCell ref="B50:C50"/>
    <mergeCell ref="B51:B53"/>
    <mergeCell ref="B54:B56"/>
    <mergeCell ref="H54:H56"/>
    <mergeCell ref="D47:F47"/>
    <mergeCell ref="D48:E48"/>
    <mergeCell ref="D49:E49"/>
  </mergeCells>
  <printOptions horizontalCentered="1"/>
  <pageMargins left="0.59055118110236227" right="0.59055118110236227" top="0.59055118110236227" bottom="0.78740157480314965" header="0.51181102362204722" footer="0.39370078740157483"/>
  <pageSetup paperSize="9" scale="95" orientation="landscape" r:id="rId1"/>
  <headerFooter alignWithMargins="0">
    <oddFooter>&amp;L&amp;"Tahoma,Normal"&amp;9&amp;F/&amp;A&amp;R&amp;"Tahoma,Normal"&amp;9Pag.: 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showGridLines="0" showZeros="0" topLeftCell="A49" zoomScale="90" zoomScaleNormal="90" workbookViewId="0">
      <selection activeCell="D345" sqref="D345"/>
    </sheetView>
  </sheetViews>
  <sheetFormatPr defaultRowHeight="12.75" x14ac:dyDescent="0.2"/>
  <cols>
    <col min="1" max="1" width="8.7109375" style="1" customWidth="1"/>
    <col min="2" max="2" width="10.7109375" style="1" customWidth="1"/>
    <col min="3" max="4" width="8.7109375" style="1" customWidth="1"/>
    <col min="5" max="5" width="10.7109375" style="1" customWidth="1"/>
    <col min="6" max="6" width="9.7109375" style="1" customWidth="1"/>
    <col min="7" max="7" width="10.7109375" style="1" customWidth="1"/>
    <col min="8" max="8" width="8.7109375" style="1" customWidth="1"/>
    <col min="9" max="9" width="10.7109375" style="1" customWidth="1"/>
    <col min="10" max="11" width="8.7109375" style="1" customWidth="1"/>
    <col min="12" max="12" width="10.7109375" style="1" customWidth="1"/>
    <col min="13" max="13" width="9.7109375" style="1" customWidth="1"/>
    <col min="14" max="14" width="10.7109375" style="1" customWidth="1"/>
    <col min="15" max="16384" width="9.140625" style="1"/>
  </cols>
  <sheetData>
    <row r="1" spans="1:14" ht="20.100000000000001" customHeight="1" thickBot="1" x14ac:dyDescent="0.25">
      <c r="A1" s="474" t="s">
        <v>7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6"/>
    </row>
    <row r="2" spans="1:14" ht="17.100000000000001" customHeight="1" thickBot="1" x14ac:dyDescent="0.25">
      <c r="A2" s="58" t="s">
        <v>8</v>
      </c>
      <c r="B2" s="61" t="s">
        <v>217</v>
      </c>
      <c r="C2" s="59"/>
      <c r="D2" s="59"/>
      <c r="E2" s="59"/>
      <c r="F2" s="60"/>
      <c r="G2" s="60" t="s">
        <v>9</v>
      </c>
      <c r="H2" s="61" t="s">
        <v>173</v>
      </c>
      <c r="I2" s="59"/>
      <c r="J2" s="67"/>
      <c r="K2" s="67"/>
      <c r="L2" s="67"/>
      <c r="M2" s="60" t="s">
        <v>10</v>
      </c>
      <c r="N2" s="101" t="s">
        <v>218</v>
      </c>
    </row>
    <row r="3" spans="1:14" ht="17.100000000000001" customHeight="1" thickTop="1" x14ac:dyDescent="0.2">
      <c r="A3" s="54" t="s">
        <v>5</v>
      </c>
      <c r="B3" s="55"/>
      <c r="C3" s="56" t="s">
        <v>130</v>
      </c>
      <c r="D3" s="2"/>
      <c r="E3" s="2"/>
      <c r="F3" s="2"/>
      <c r="G3" s="3"/>
      <c r="H3" s="57" t="s">
        <v>5</v>
      </c>
      <c r="I3" s="55"/>
      <c r="J3" s="56" t="s">
        <v>129</v>
      </c>
      <c r="K3" s="2"/>
      <c r="L3" s="2"/>
      <c r="M3" s="2"/>
      <c r="N3" s="4"/>
    </row>
    <row r="4" spans="1:14" ht="18" x14ac:dyDescent="0.2">
      <c r="A4" s="5" t="s">
        <v>0</v>
      </c>
      <c r="B4" s="5" t="s">
        <v>1</v>
      </c>
      <c r="C4" s="5" t="s">
        <v>2</v>
      </c>
      <c r="D4" s="5" t="s">
        <v>22</v>
      </c>
      <c r="E4" s="5" t="s">
        <v>3</v>
      </c>
      <c r="F4" s="10" t="s">
        <v>6</v>
      </c>
      <c r="G4" s="6" t="s">
        <v>4</v>
      </c>
      <c r="H4" s="7" t="s">
        <v>0</v>
      </c>
      <c r="I4" s="5" t="s">
        <v>1</v>
      </c>
      <c r="J4" s="5" t="s">
        <v>2</v>
      </c>
      <c r="K4" s="5" t="s">
        <v>22</v>
      </c>
      <c r="L4" s="5" t="s">
        <v>3</v>
      </c>
      <c r="M4" s="10" t="s">
        <v>6</v>
      </c>
      <c r="N4" s="5" t="s">
        <v>4</v>
      </c>
    </row>
    <row r="5" spans="1:14" ht="12" customHeight="1" x14ac:dyDescent="0.2">
      <c r="A5" s="62" t="s">
        <v>23</v>
      </c>
      <c r="B5" s="15">
        <v>18.100000000000001</v>
      </c>
      <c r="C5" s="327">
        <v>3.3</v>
      </c>
      <c r="D5" s="15"/>
      <c r="E5" s="15">
        <f t="shared" ref="E5:E39" si="0">B5*C5</f>
        <v>59.730000000000004</v>
      </c>
      <c r="F5" s="15">
        <v>0.93</v>
      </c>
      <c r="G5" s="26">
        <f t="shared" ref="G5:G39" si="1">E5-F5</f>
        <v>58.800000000000004</v>
      </c>
      <c r="H5" s="76" t="s">
        <v>45</v>
      </c>
      <c r="I5" s="15">
        <v>3.35</v>
      </c>
      <c r="J5" s="325">
        <v>3.3</v>
      </c>
      <c r="K5" s="15"/>
      <c r="L5" s="15">
        <f t="shared" ref="L5:L39" si="2">I5*J5</f>
        <v>11.055</v>
      </c>
      <c r="M5" s="15"/>
      <c r="N5" s="15">
        <f t="shared" ref="N5:N39" si="3">L5-M5</f>
        <v>11.055</v>
      </c>
    </row>
    <row r="6" spans="1:14" ht="12" customHeight="1" x14ac:dyDescent="0.2">
      <c r="A6" s="16" t="s">
        <v>418</v>
      </c>
      <c r="B6" s="17">
        <v>13.43</v>
      </c>
      <c r="C6" s="328">
        <v>3.3</v>
      </c>
      <c r="D6" s="17"/>
      <c r="E6" s="17">
        <f t="shared" si="0"/>
        <v>44.318999999999996</v>
      </c>
      <c r="F6" s="17">
        <v>0.62</v>
      </c>
      <c r="G6" s="18">
        <f t="shared" si="1"/>
        <v>43.698999999999998</v>
      </c>
      <c r="H6" s="73" t="s">
        <v>41</v>
      </c>
      <c r="I6" s="17">
        <v>1.3</v>
      </c>
      <c r="J6" s="326">
        <v>3.3</v>
      </c>
      <c r="K6" s="17"/>
      <c r="L6" s="17">
        <f t="shared" si="2"/>
        <v>4.29</v>
      </c>
      <c r="M6" s="17"/>
      <c r="N6" s="17">
        <f t="shared" si="3"/>
        <v>4.29</v>
      </c>
    </row>
    <row r="7" spans="1:14" ht="12" customHeight="1" x14ac:dyDescent="0.2">
      <c r="A7" s="16" t="s">
        <v>42</v>
      </c>
      <c r="B7" s="183">
        <v>15.82</v>
      </c>
      <c r="C7" s="328">
        <v>3.3</v>
      </c>
      <c r="D7" s="17"/>
      <c r="E7" s="328">
        <f t="shared" ref="E7:E24" si="4">B7*C7</f>
        <v>52.205999999999996</v>
      </c>
      <c r="F7" s="328">
        <v>1.04</v>
      </c>
      <c r="G7" s="18">
        <f t="shared" ref="G7:G24" si="5">E7-F7</f>
        <v>51.165999999999997</v>
      </c>
      <c r="H7" s="73" t="s">
        <v>64</v>
      </c>
      <c r="I7" s="17">
        <v>3.27</v>
      </c>
      <c r="J7" s="326">
        <v>3.3</v>
      </c>
      <c r="K7" s="17"/>
      <c r="L7" s="17">
        <f t="shared" si="2"/>
        <v>10.790999999999999</v>
      </c>
      <c r="M7" s="17"/>
      <c r="N7" s="17">
        <f t="shared" si="3"/>
        <v>10.790999999999999</v>
      </c>
    </row>
    <row r="8" spans="1:14" ht="12" customHeight="1" x14ac:dyDescent="0.2">
      <c r="A8" s="16" t="s">
        <v>43</v>
      </c>
      <c r="B8" s="326">
        <v>5.37</v>
      </c>
      <c r="C8" s="328">
        <v>3.3</v>
      </c>
      <c r="D8" s="326"/>
      <c r="E8" s="328">
        <f t="shared" si="4"/>
        <v>17.721</v>
      </c>
      <c r="F8" s="328"/>
      <c r="G8" s="18">
        <f t="shared" si="5"/>
        <v>17.721</v>
      </c>
      <c r="H8" s="73" t="s">
        <v>65</v>
      </c>
      <c r="I8" s="326">
        <v>3.27</v>
      </c>
      <c r="J8" s="326">
        <v>3.3</v>
      </c>
      <c r="K8" s="326"/>
      <c r="L8" s="326">
        <f t="shared" ref="L8:L25" si="6">I8*J8</f>
        <v>10.790999999999999</v>
      </c>
      <c r="M8" s="326"/>
      <c r="N8" s="326">
        <f t="shared" ref="N8:N25" si="7">L8-M8</f>
        <v>10.790999999999999</v>
      </c>
    </row>
    <row r="9" spans="1:14" ht="12" customHeight="1" x14ac:dyDescent="0.2">
      <c r="A9" s="16" t="s">
        <v>419</v>
      </c>
      <c r="B9" s="326">
        <v>2</v>
      </c>
      <c r="C9" s="328">
        <v>3.3</v>
      </c>
      <c r="D9" s="326"/>
      <c r="E9" s="328">
        <f t="shared" si="4"/>
        <v>6.6</v>
      </c>
      <c r="F9" s="328"/>
      <c r="G9" s="18">
        <f t="shared" si="5"/>
        <v>6.6</v>
      </c>
      <c r="H9" s="73" t="s">
        <v>66</v>
      </c>
      <c r="I9" s="326">
        <v>1.35</v>
      </c>
      <c r="J9" s="326">
        <v>3.3</v>
      </c>
      <c r="K9" s="326"/>
      <c r="L9" s="326">
        <f t="shared" si="6"/>
        <v>4.4550000000000001</v>
      </c>
      <c r="M9" s="326"/>
      <c r="N9" s="326">
        <f t="shared" si="7"/>
        <v>4.4550000000000001</v>
      </c>
    </row>
    <row r="10" spans="1:14" ht="12" customHeight="1" x14ac:dyDescent="0.2">
      <c r="A10" s="16" t="s">
        <v>44</v>
      </c>
      <c r="B10" s="326">
        <v>8.73</v>
      </c>
      <c r="C10" s="328">
        <v>3.3</v>
      </c>
      <c r="D10" s="326"/>
      <c r="E10" s="328">
        <f t="shared" si="4"/>
        <v>28.809000000000001</v>
      </c>
      <c r="F10" s="328"/>
      <c r="G10" s="18">
        <f t="shared" si="5"/>
        <v>28.809000000000001</v>
      </c>
      <c r="H10" s="73" t="s">
        <v>67</v>
      </c>
      <c r="I10" s="326">
        <v>1.82</v>
      </c>
      <c r="J10" s="326">
        <v>3.3</v>
      </c>
      <c r="K10" s="326"/>
      <c r="L10" s="326">
        <f t="shared" si="6"/>
        <v>6.0060000000000002</v>
      </c>
      <c r="M10" s="326"/>
      <c r="N10" s="326">
        <f t="shared" si="7"/>
        <v>6.0060000000000002</v>
      </c>
    </row>
    <row r="11" spans="1:14" ht="12" customHeight="1" x14ac:dyDescent="0.2">
      <c r="A11" s="16" t="s">
        <v>420</v>
      </c>
      <c r="B11" s="326">
        <v>4.7699999999999996</v>
      </c>
      <c r="C11" s="328">
        <v>3.3</v>
      </c>
      <c r="D11" s="326"/>
      <c r="E11" s="328">
        <f t="shared" si="4"/>
        <v>15.740999999999998</v>
      </c>
      <c r="F11" s="328"/>
      <c r="G11" s="18">
        <f t="shared" si="5"/>
        <v>15.740999999999998</v>
      </c>
      <c r="H11" s="73" t="s">
        <v>68</v>
      </c>
      <c r="I11" s="326">
        <v>3.76</v>
      </c>
      <c r="J11" s="326">
        <v>3.3</v>
      </c>
      <c r="K11" s="326"/>
      <c r="L11" s="326">
        <f t="shared" si="6"/>
        <v>12.407999999999999</v>
      </c>
      <c r="M11" s="326"/>
      <c r="N11" s="326">
        <f t="shared" si="7"/>
        <v>12.407999999999999</v>
      </c>
    </row>
    <row r="12" spans="1:14" ht="12" customHeight="1" x14ac:dyDescent="0.2">
      <c r="A12" s="16" t="s">
        <v>421</v>
      </c>
      <c r="B12" s="326">
        <v>9.4499999999999993</v>
      </c>
      <c r="C12" s="328">
        <v>3.3</v>
      </c>
      <c r="D12" s="326"/>
      <c r="E12" s="328">
        <f t="shared" si="4"/>
        <v>31.184999999999995</v>
      </c>
      <c r="F12" s="328"/>
      <c r="G12" s="18">
        <f t="shared" si="5"/>
        <v>31.184999999999995</v>
      </c>
      <c r="H12" s="73" t="s">
        <v>69</v>
      </c>
      <c r="I12" s="326">
        <v>4.03</v>
      </c>
      <c r="J12" s="326">
        <v>3.3</v>
      </c>
      <c r="K12" s="326"/>
      <c r="L12" s="326">
        <f t="shared" si="6"/>
        <v>13.298999999999999</v>
      </c>
      <c r="M12" s="326"/>
      <c r="N12" s="326">
        <f t="shared" si="7"/>
        <v>13.298999999999999</v>
      </c>
    </row>
    <row r="13" spans="1:14" ht="12" customHeight="1" x14ac:dyDescent="0.2">
      <c r="A13" s="16" t="s">
        <v>422</v>
      </c>
      <c r="B13" s="326">
        <v>3.87</v>
      </c>
      <c r="C13" s="328">
        <v>3.3</v>
      </c>
      <c r="D13" s="326"/>
      <c r="E13" s="328">
        <f t="shared" si="4"/>
        <v>12.770999999999999</v>
      </c>
      <c r="F13" s="328"/>
      <c r="G13" s="18">
        <f t="shared" si="5"/>
        <v>12.770999999999999</v>
      </c>
      <c r="H13" s="73" t="s">
        <v>77</v>
      </c>
      <c r="I13" s="326">
        <v>2.37</v>
      </c>
      <c r="J13" s="326">
        <v>3.3</v>
      </c>
      <c r="K13" s="326"/>
      <c r="L13" s="326">
        <f t="shared" si="6"/>
        <v>7.8209999999999997</v>
      </c>
      <c r="M13" s="326"/>
      <c r="N13" s="326">
        <f t="shared" si="7"/>
        <v>7.8209999999999997</v>
      </c>
    </row>
    <row r="14" spans="1:14" ht="12" customHeight="1" x14ac:dyDescent="0.2">
      <c r="A14" s="16" t="s">
        <v>423</v>
      </c>
      <c r="B14" s="326">
        <v>7.67</v>
      </c>
      <c r="C14" s="328">
        <v>3.3</v>
      </c>
      <c r="D14" s="326"/>
      <c r="E14" s="328">
        <f t="shared" si="4"/>
        <v>25.311</v>
      </c>
      <c r="F14" s="328"/>
      <c r="G14" s="18">
        <f t="shared" si="5"/>
        <v>25.311</v>
      </c>
      <c r="H14" s="73" t="s">
        <v>78</v>
      </c>
      <c r="I14" s="326">
        <v>5.6</v>
      </c>
      <c r="J14" s="326">
        <v>3.3</v>
      </c>
      <c r="K14" s="326"/>
      <c r="L14" s="326">
        <f t="shared" si="6"/>
        <v>18.479999999999997</v>
      </c>
      <c r="M14" s="326"/>
      <c r="N14" s="326">
        <f t="shared" si="7"/>
        <v>18.479999999999997</v>
      </c>
    </row>
    <row r="15" spans="1:14" ht="12" customHeight="1" x14ac:dyDescent="0.2">
      <c r="A15" s="16" t="s">
        <v>424</v>
      </c>
      <c r="B15" s="326">
        <v>2.4900000000000002</v>
      </c>
      <c r="C15" s="328">
        <v>3.3</v>
      </c>
      <c r="D15" s="326"/>
      <c r="E15" s="328">
        <f t="shared" si="4"/>
        <v>8.2170000000000005</v>
      </c>
      <c r="F15" s="328"/>
      <c r="G15" s="18">
        <f t="shared" si="5"/>
        <v>8.2170000000000005</v>
      </c>
      <c r="H15" s="73" t="s">
        <v>79</v>
      </c>
      <c r="I15" s="326">
        <v>1.62</v>
      </c>
      <c r="J15" s="326">
        <v>3.3</v>
      </c>
      <c r="K15" s="326"/>
      <c r="L15" s="326">
        <f t="shared" si="6"/>
        <v>5.3460000000000001</v>
      </c>
      <c r="M15" s="326"/>
      <c r="N15" s="326">
        <f t="shared" si="7"/>
        <v>5.3460000000000001</v>
      </c>
    </row>
    <row r="16" spans="1:14" ht="12" customHeight="1" x14ac:dyDescent="0.2">
      <c r="A16" s="16" t="s">
        <v>425</v>
      </c>
      <c r="B16" s="326">
        <v>2.9</v>
      </c>
      <c r="C16" s="328">
        <v>3.3</v>
      </c>
      <c r="D16" s="326"/>
      <c r="E16" s="328">
        <f t="shared" si="4"/>
        <v>9.5699999999999985</v>
      </c>
      <c r="F16" s="328"/>
      <c r="G16" s="18">
        <f t="shared" si="5"/>
        <v>9.5699999999999985</v>
      </c>
      <c r="H16" s="73" t="s">
        <v>80</v>
      </c>
      <c r="I16" s="326">
        <v>4.1399999999999997</v>
      </c>
      <c r="J16" s="326">
        <v>3.3</v>
      </c>
      <c r="K16" s="326"/>
      <c r="L16" s="326">
        <f t="shared" si="6"/>
        <v>13.661999999999999</v>
      </c>
      <c r="M16" s="326"/>
      <c r="N16" s="326">
        <f t="shared" si="7"/>
        <v>13.661999999999999</v>
      </c>
    </row>
    <row r="17" spans="1:14" ht="12" customHeight="1" x14ac:dyDescent="0.2">
      <c r="A17" s="16" t="s">
        <v>426</v>
      </c>
      <c r="B17" s="326">
        <v>5.47</v>
      </c>
      <c r="C17" s="328">
        <v>3.3</v>
      </c>
      <c r="D17" s="326"/>
      <c r="E17" s="328">
        <f t="shared" si="4"/>
        <v>18.050999999999998</v>
      </c>
      <c r="F17" s="328"/>
      <c r="G17" s="18">
        <f t="shared" si="5"/>
        <v>18.050999999999998</v>
      </c>
      <c r="H17" s="73" t="s">
        <v>81</v>
      </c>
      <c r="I17" s="326">
        <v>4.1399999999999997</v>
      </c>
      <c r="J17" s="326">
        <v>3.3</v>
      </c>
      <c r="K17" s="326"/>
      <c r="L17" s="326">
        <f t="shared" si="6"/>
        <v>13.661999999999999</v>
      </c>
      <c r="M17" s="326"/>
      <c r="N17" s="326">
        <f t="shared" si="7"/>
        <v>13.661999999999999</v>
      </c>
    </row>
    <row r="18" spans="1:14" ht="12" customHeight="1" x14ac:dyDescent="0.2">
      <c r="A18" s="16" t="s">
        <v>427</v>
      </c>
      <c r="B18" s="326">
        <v>18.16</v>
      </c>
      <c r="C18" s="328">
        <v>3.3</v>
      </c>
      <c r="D18" s="326"/>
      <c r="E18" s="328">
        <f t="shared" si="4"/>
        <v>59.927999999999997</v>
      </c>
      <c r="F18" s="328"/>
      <c r="G18" s="18">
        <f t="shared" si="5"/>
        <v>59.927999999999997</v>
      </c>
      <c r="H18" s="73" t="s">
        <v>82</v>
      </c>
      <c r="I18" s="326">
        <v>2.12</v>
      </c>
      <c r="J18" s="326">
        <v>3.3</v>
      </c>
      <c r="K18" s="326"/>
      <c r="L18" s="326">
        <f t="shared" si="6"/>
        <v>6.9959999999999996</v>
      </c>
      <c r="M18" s="326"/>
      <c r="N18" s="326">
        <f t="shared" si="7"/>
        <v>6.9959999999999996</v>
      </c>
    </row>
    <row r="19" spans="1:14" ht="12" customHeight="1" x14ac:dyDescent="0.2">
      <c r="A19" s="16" t="s">
        <v>428</v>
      </c>
      <c r="B19" s="326">
        <v>4.72</v>
      </c>
      <c r="C19" s="328">
        <v>3.3</v>
      </c>
      <c r="D19" s="326"/>
      <c r="E19" s="328">
        <f t="shared" si="4"/>
        <v>15.575999999999999</v>
      </c>
      <c r="F19" s="328"/>
      <c r="G19" s="18">
        <f t="shared" si="5"/>
        <v>15.575999999999999</v>
      </c>
      <c r="H19" s="73" t="s">
        <v>83</v>
      </c>
      <c r="I19" s="326">
        <v>5.62</v>
      </c>
      <c r="J19" s="326">
        <v>3.3</v>
      </c>
      <c r="K19" s="326"/>
      <c r="L19" s="326">
        <f t="shared" si="6"/>
        <v>18.545999999999999</v>
      </c>
      <c r="M19" s="326"/>
      <c r="N19" s="326">
        <f t="shared" si="7"/>
        <v>18.545999999999999</v>
      </c>
    </row>
    <row r="20" spans="1:14" ht="12" customHeight="1" x14ac:dyDescent="0.2">
      <c r="A20" s="16" t="s">
        <v>429</v>
      </c>
      <c r="B20" s="326">
        <v>5.39</v>
      </c>
      <c r="C20" s="328">
        <v>3.3</v>
      </c>
      <c r="D20" s="326"/>
      <c r="E20" s="328">
        <f t="shared" si="4"/>
        <v>17.786999999999999</v>
      </c>
      <c r="F20" s="328"/>
      <c r="G20" s="18">
        <f t="shared" si="5"/>
        <v>17.786999999999999</v>
      </c>
      <c r="H20" s="73" t="s">
        <v>407</v>
      </c>
      <c r="I20" s="326">
        <v>2.77</v>
      </c>
      <c r="J20" s="326">
        <v>3.3</v>
      </c>
      <c r="K20" s="326"/>
      <c r="L20" s="326">
        <f t="shared" si="6"/>
        <v>9.141</v>
      </c>
      <c r="M20" s="326"/>
      <c r="N20" s="326">
        <f t="shared" si="7"/>
        <v>9.141</v>
      </c>
    </row>
    <row r="21" spans="1:14" ht="12" customHeight="1" x14ac:dyDescent="0.2">
      <c r="A21" s="16" t="s">
        <v>430</v>
      </c>
      <c r="B21" s="326">
        <v>2.4</v>
      </c>
      <c r="C21" s="328">
        <v>3.3</v>
      </c>
      <c r="D21" s="326"/>
      <c r="E21" s="328">
        <f t="shared" si="4"/>
        <v>7.919999999999999</v>
      </c>
      <c r="F21" s="328"/>
      <c r="G21" s="18">
        <f t="shared" si="5"/>
        <v>7.919999999999999</v>
      </c>
      <c r="H21" s="73" t="s">
        <v>408</v>
      </c>
      <c r="I21" s="326">
        <v>2.12</v>
      </c>
      <c r="J21" s="326">
        <v>3.3</v>
      </c>
      <c r="K21" s="326"/>
      <c r="L21" s="326">
        <f t="shared" si="6"/>
        <v>6.9959999999999996</v>
      </c>
      <c r="M21" s="326"/>
      <c r="N21" s="326">
        <f t="shared" si="7"/>
        <v>6.9959999999999996</v>
      </c>
    </row>
    <row r="22" spans="1:14" ht="12" customHeight="1" x14ac:dyDescent="0.2">
      <c r="A22" s="16" t="s">
        <v>431</v>
      </c>
      <c r="B22" s="326">
        <v>5.5</v>
      </c>
      <c r="C22" s="328">
        <v>3.3</v>
      </c>
      <c r="D22" s="326"/>
      <c r="E22" s="328">
        <f t="shared" si="4"/>
        <v>18.149999999999999</v>
      </c>
      <c r="F22" s="328"/>
      <c r="G22" s="18">
        <f t="shared" si="5"/>
        <v>18.149999999999999</v>
      </c>
      <c r="H22" s="73" t="s">
        <v>409</v>
      </c>
      <c r="I22" s="326">
        <v>1.7</v>
      </c>
      <c r="J22" s="326">
        <v>3.3</v>
      </c>
      <c r="K22" s="326"/>
      <c r="L22" s="326">
        <f t="shared" si="6"/>
        <v>5.6099999999999994</v>
      </c>
      <c r="M22" s="326"/>
      <c r="N22" s="326">
        <f t="shared" si="7"/>
        <v>5.6099999999999994</v>
      </c>
    </row>
    <row r="23" spans="1:14" ht="12" customHeight="1" x14ac:dyDescent="0.2">
      <c r="A23" s="16" t="s">
        <v>432</v>
      </c>
      <c r="B23" s="326">
        <v>5.27</v>
      </c>
      <c r="C23" s="328">
        <v>3.3</v>
      </c>
      <c r="D23" s="326"/>
      <c r="E23" s="328">
        <f t="shared" si="4"/>
        <v>17.390999999999998</v>
      </c>
      <c r="F23" s="328"/>
      <c r="G23" s="18">
        <f t="shared" si="5"/>
        <v>17.390999999999998</v>
      </c>
      <c r="H23" s="73" t="s">
        <v>410</v>
      </c>
      <c r="I23" s="326">
        <v>1.7</v>
      </c>
      <c r="J23" s="326">
        <v>3.3</v>
      </c>
      <c r="K23" s="326"/>
      <c r="L23" s="326">
        <f t="shared" si="6"/>
        <v>5.6099999999999994</v>
      </c>
      <c r="M23" s="326"/>
      <c r="N23" s="326">
        <f t="shared" si="7"/>
        <v>5.6099999999999994</v>
      </c>
    </row>
    <row r="24" spans="1:14" ht="12" customHeight="1" x14ac:dyDescent="0.2">
      <c r="A24" s="16" t="s">
        <v>433</v>
      </c>
      <c r="B24" s="326">
        <v>2</v>
      </c>
      <c r="C24" s="328">
        <v>3.3</v>
      </c>
      <c r="D24" s="326"/>
      <c r="E24" s="328">
        <f t="shared" si="4"/>
        <v>6.6</v>
      </c>
      <c r="F24" s="328"/>
      <c r="G24" s="18">
        <f t="shared" si="5"/>
        <v>6.6</v>
      </c>
      <c r="H24" s="73" t="s">
        <v>411</v>
      </c>
      <c r="I24" s="326">
        <v>2.36</v>
      </c>
      <c r="J24" s="326">
        <v>3.3</v>
      </c>
      <c r="K24" s="326"/>
      <c r="L24" s="326">
        <f t="shared" si="6"/>
        <v>7.7879999999999994</v>
      </c>
      <c r="M24" s="326"/>
      <c r="N24" s="326">
        <f t="shared" si="7"/>
        <v>7.7879999999999994</v>
      </c>
    </row>
    <row r="25" spans="1:14" ht="12" customHeight="1" x14ac:dyDescent="0.2">
      <c r="A25" s="16" t="s">
        <v>434</v>
      </c>
      <c r="B25" s="183">
        <v>5.5</v>
      </c>
      <c r="C25" s="328">
        <v>3.3</v>
      </c>
      <c r="D25" s="17"/>
      <c r="E25" s="17">
        <f t="shared" si="0"/>
        <v>18.149999999999999</v>
      </c>
      <c r="F25" s="17"/>
      <c r="G25" s="18">
        <f t="shared" si="1"/>
        <v>18.149999999999999</v>
      </c>
      <c r="H25" s="73" t="s">
        <v>412</v>
      </c>
      <c r="I25" s="17">
        <v>2.66</v>
      </c>
      <c r="J25" s="326">
        <v>3.3</v>
      </c>
      <c r="K25" s="17"/>
      <c r="L25" s="326">
        <f t="shared" si="6"/>
        <v>8.7780000000000005</v>
      </c>
      <c r="M25" s="326"/>
      <c r="N25" s="326">
        <f t="shared" si="7"/>
        <v>8.7780000000000005</v>
      </c>
    </row>
    <row r="26" spans="1:14" ht="12" customHeight="1" x14ac:dyDescent="0.2">
      <c r="A26" s="16" t="s">
        <v>435</v>
      </c>
      <c r="B26" s="17">
        <v>5.27</v>
      </c>
      <c r="C26" s="328">
        <v>3.3</v>
      </c>
      <c r="D26" s="17"/>
      <c r="E26" s="17">
        <f t="shared" si="0"/>
        <v>17.390999999999998</v>
      </c>
      <c r="F26" s="17"/>
      <c r="G26" s="18">
        <f t="shared" si="1"/>
        <v>17.390999999999998</v>
      </c>
      <c r="H26" s="73" t="s">
        <v>416</v>
      </c>
      <c r="I26" s="17">
        <v>2.0699999999999998</v>
      </c>
      <c r="J26" s="326">
        <v>3.3</v>
      </c>
      <c r="K26" s="17"/>
      <c r="L26" s="17">
        <f t="shared" si="2"/>
        <v>6.8309999999999995</v>
      </c>
      <c r="M26" s="17"/>
      <c r="N26" s="17">
        <f t="shared" si="3"/>
        <v>6.8309999999999995</v>
      </c>
    </row>
    <row r="27" spans="1:14" ht="12" customHeight="1" x14ac:dyDescent="0.2">
      <c r="A27" s="16" t="s">
        <v>436</v>
      </c>
      <c r="B27" s="17">
        <v>5.27</v>
      </c>
      <c r="C27" s="328">
        <v>3.3</v>
      </c>
      <c r="D27" s="17"/>
      <c r="E27" s="17">
        <f t="shared" si="0"/>
        <v>17.390999999999998</v>
      </c>
      <c r="F27" s="17"/>
      <c r="G27" s="18">
        <f t="shared" si="1"/>
        <v>17.390999999999998</v>
      </c>
      <c r="H27" s="73"/>
      <c r="I27" s="17"/>
      <c r="J27" s="249"/>
      <c r="K27" s="17"/>
      <c r="L27" s="17">
        <f t="shared" si="2"/>
        <v>0</v>
      </c>
      <c r="M27" s="17"/>
      <c r="N27" s="17">
        <f t="shared" si="3"/>
        <v>0</v>
      </c>
    </row>
    <row r="28" spans="1:14" ht="12" customHeight="1" x14ac:dyDescent="0.2">
      <c r="A28" s="16" t="s">
        <v>437</v>
      </c>
      <c r="B28" s="183">
        <v>4.66</v>
      </c>
      <c r="C28" s="328">
        <v>3.3</v>
      </c>
      <c r="D28" s="17"/>
      <c r="E28" s="17">
        <f t="shared" si="0"/>
        <v>15.378</v>
      </c>
      <c r="F28" s="17"/>
      <c r="G28" s="18">
        <f t="shared" si="1"/>
        <v>15.378</v>
      </c>
      <c r="H28" s="73"/>
      <c r="I28" s="17"/>
      <c r="J28" s="249"/>
      <c r="K28" s="17"/>
      <c r="L28" s="17">
        <f t="shared" si="2"/>
        <v>0</v>
      </c>
      <c r="M28" s="17"/>
      <c r="N28" s="17">
        <f t="shared" si="3"/>
        <v>0</v>
      </c>
    </row>
    <row r="29" spans="1:14" ht="12" customHeight="1" x14ac:dyDescent="0.2">
      <c r="A29" s="16" t="s">
        <v>438</v>
      </c>
      <c r="B29" s="183">
        <v>4.74</v>
      </c>
      <c r="C29" s="328">
        <v>3.3</v>
      </c>
      <c r="D29" s="17"/>
      <c r="E29" s="17">
        <f t="shared" si="0"/>
        <v>15.641999999999999</v>
      </c>
      <c r="F29" s="17"/>
      <c r="G29" s="18">
        <f t="shared" si="1"/>
        <v>15.641999999999999</v>
      </c>
      <c r="H29" s="73"/>
      <c r="I29" s="17"/>
      <c r="J29" s="249"/>
      <c r="K29" s="17"/>
      <c r="L29" s="17">
        <f t="shared" si="2"/>
        <v>0</v>
      </c>
      <c r="M29" s="17"/>
      <c r="N29" s="17">
        <f t="shared" si="3"/>
        <v>0</v>
      </c>
    </row>
    <row r="30" spans="1:14" ht="12" customHeight="1" x14ac:dyDescent="0.2">
      <c r="A30" s="16" t="s">
        <v>439</v>
      </c>
      <c r="B30" s="183">
        <v>1.88</v>
      </c>
      <c r="C30" s="328">
        <v>3.3</v>
      </c>
      <c r="D30" s="17"/>
      <c r="E30" s="17">
        <f t="shared" si="0"/>
        <v>6.2039999999999997</v>
      </c>
      <c r="F30" s="17"/>
      <c r="G30" s="18">
        <f t="shared" si="1"/>
        <v>6.2039999999999997</v>
      </c>
      <c r="H30" s="73"/>
      <c r="I30" s="17"/>
      <c r="J30" s="249"/>
      <c r="K30" s="17"/>
      <c r="L30" s="17">
        <f t="shared" si="2"/>
        <v>0</v>
      </c>
      <c r="M30" s="17"/>
      <c r="N30" s="17">
        <f t="shared" si="3"/>
        <v>0</v>
      </c>
    </row>
    <row r="31" spans="1:14" ht="12" customHeight="1" x14ac:dyDescent="0.2">
      <c r="A31" s="16" t="s">
        <v>440</v>
      </c>
      <c r="B31" s="17">
        <v>2.36</v>
      </c>
      <c r="C31" s="328">
        <v>3.3</v>
      </c>
      <c r="D31" s="17"/>
      <c r="E31" s="17">
        <f t="shared" si="0"/>
        <v>7.7879999999999994</v>
      </c>
      <c r="F31" s="17"/>
      <c r="G31" s="18">
        <f t="shared" si="1"/>
        <v>7.7879999999999994</v>
      </c>
      <c r="H31" s="73"/>
      <c r="I31" s="17"/>
      <c r="J31" s="249"/>
      <c r="K31" s="17"/>
      <c r="L31" s="17">
        <f t="shared" si="2"/>
        <v>0</v>
      </c>
      <c r="M31" s="17"/>
      <c r="N31" s="17">
        <f t="shared" si="3"/>
        <v>0</v>
      </c>
    </row>
    <row r="32" spans="1:14" ht="12" customHeight="1" x14ac:dyDescent="0.2">
      <c r="A32" s="16" t="s">
        <v>441</v>
      </c>
      <c r="B32" s="17">
        <v>5.5</v>
      </c>
      <c r="C32" s="328">
        <v>3.3</v>
      </c>
      <c r="D32" s="17"/>
      <c r="E32" s="17">
        <f t="shared" si="0"/>
        <v>18.149999999999999</v>
      </c>
      <c r="F32" s="17"/>
      <c r="G32" s="18">
        <f t="shared" si="1"/>
        <v>18.149999999999999</v>
      </c>
      <c r="H32" s="73"/>
      <c r="I32" s="17"/>
      <c r="J32" s="249"/>
      <c r="K32" s="17"/>
      <c r="L32" s="17">
        <f t="shared" si="2"/>
        <v>0</v>
      </c>
      <c r="M32" s="17"/>
      <c r="N32" s="17">
        <f t="shared" si="3"/>
        <v>0</v>
      </c>
    </row>
    <row r="33" spans="1:14" ht="12" customHeight="1" x14ac:dyDescent="0.2">
      <c r="A33" s="16" t="s">
        <v>442</v>
      </c>
      <c r="B33" s="17">
        <v>2.5299999999999998</v>
      </c>
      <c r="C33" s="328">
        <v>3.3</v>
      </c>
      <c r="D33" s="17"/>
      <c r="E33" s="17">
        <f t="shared" si="0"/>
        <v>8.3489999999999984</v>
      </c>
      <c r="F33" s="17"/>
      <c r="G33" s="18">
        <f t="shared" si="1"/>
        <v>8.3489999999999984</v>
      </c>
      <c r="H33" s="73"/>
      <c r="I33" s="17"/>
      <c r="J33" s="249"/>
      <c r="K33" s="17"/>
      <c r="L33" s="17">
        <f t="shared" si="2"/>
        <v>0</v>
      </c>
      <c r="M33" s="17"/>
      <c r="N33" s="17">
        <f t="shared" si="3"/>
        <v>0</v>
      </c>
    </row>
    <row r="34" spans="1:14" ht="12" customHeight="1" x14ac:dyDescent="0.2">
      <c r="A34" s="16" t="s">
        <v>443</v>
      </c>
      <c r="B34" s="17">
        <v>3.8</v>
      </c>
      <c r="C34" s="328">
        <v>3.3</v>
      </c>
      <c r="D34" s="17"/>
      <c r="E34" s="17">
        <f t="shared" si="0"/>
        <v>12.54</v>
      </c>
      <c r="F34" s="17"/>
      <c r="G34" s="18">
        <f t="shared" si="1"/>
        <v>12.54</v>
      </c>
      <c r="H34" s="73"/>
      <c r="I34" s="17"/>
      <c r="J34" s="249"/>
      <c r="K34" s="17"/>
      <c r="L34" s="17">
        <f t="shared" si="2"/>
        <v>0</v>
      </c>
      <c r="M34" s="17"/>
      <c r="N34" s="17">
        <f t="shared" si="3"/>
        <v>0</v>
      </c>
    </row>
    <row r="35" spans="1:14" ht="12" customHeight="1" x14ac:dyDescent="0.2">
      <c r="A35" s="16" t="s">
        <v>444</v>
      </c>
      <c r="B35" s="17">
        <v>1.81</v>
      </c>
      <c r="C35" s="328">
        <v>3.3</v>
      </c>
      <c r="D35" s="17"/>
      <c r="E35" s="17">
        <f t="shared" si="0"/>
        <v>5.9729999999999999</v>
      </c>
      <c r="F35" s="17"/>
      <c r="G35" s="18">
        <f t="shared" si="1"/>
        <v>5.9729999999999999</v>
      </c>
      <c r="H35" s="73"/>
      <c r="I35" s="17"/>
      <c r="J35" s="249"/>
      <c r="K35" s="17"/>
      <c r="L35" s="17">
        <f t="shared" si="2"/>
        <v>0</v>
      </c>
      <c r="M35" s="17"/>
      <c r="N35" s="17">
        <f t="shared" si="3"/>
        <v>0</v>
      </c>
    </row>
    <row r="36" spans="1:14" ht="12" customHeight="1" x14ac:dyDescent="0.2">
      <c r="A36" s="16" t="s">
        <v>445</v>
      </c>
      <c r="B36" s="17">
        <v>3.43</v>
      </c>
      <c r="C36" s="328">
        <v>3.3</v>
      </c>
      <c r="D36" s="17"/>
      <c r="E36" s="17">
        <f t="shared" si="0"/>
        <v>11.318999999999999</v>
      </c>
      <c r="F36" s="17"/>
      <c r="G36" s="18">
        <f t="shared" si="1"/>
        <v>11.318999999999999</v>
      </c>
      <c r="H36" s="73"/>
      <c r="I36" s="17"/>
      <c r="J36" s="249"/>
      <c r="K36" s="17"/>
      <c r="L36" s="17">
        <f t="shared" si="2"/>
        <v>0</v>
      </c>
      <c r="M36" s="17"/>
      <c r="N36" s="17">
        <f t="shared" si="3"/>
        <v>0</v>
      </c>
    </row>
    <row r="37" spans="1:14" ht="12" customHeight="1" x14ac:dyDescent="0.2">
      <c r="A37" s="16"/>
      <c r="B37" s="17"/>
      <c r="C37" s="182"/>
      <c r="D37" s="17"/>
      <c r="E37" s="17">
        <f t="shared" si="0"/>
        <v>0</v>
      </c>
      <c r="F37" s="17"/>
      <c r="G37" s="18">
        <f t="shared" si="1"/>
        <v>0</v>
      </c>
      <c r="H37" s="73"/>
      <c r="I37" s="17"/>
      <c r="J37" s="183"/>
      <c r="K37" s="17"/>
      <c r="L37" s="17">
        <f t="shared" si="2"/>
        <v>0</v>
      </c>
      <c r="M37" s="17"/>
      <c r="N37" s="17">
        <f t="shared" si="3"/>
        <v>0</v>
      </c>
    </row>
    <row r="38" spans="1:14" ht="12" customHeight="1" x14ac:dyDescent="0.2">
      <c r="A38" s="16"/>
      <c r="B38" s="17"/>
      <c r="C38" s="182"/>
      <c r="D38" s="17"/>
      <c r="E38" s="17">
        <f t="shared" si="0"/>
        <v>0</v>
      </c>
      <c r="F38" s="17"/>
      <c r="G38" s="18">
        <f t="shared" si="1"/>
        <v>0</v>
      </c>
      <c r="H38" s="73"/>
      <c r="I38" s="17"/>
      <c r="J38" s="183"/>
      <c r="K38" s="17"/>
      <c r="L38" s="17">
        <f t="shared" si="2"/>
        <v>0</v>
      </c>
      <c r="M38" s="17"/>
      <c r="N38" s="17">
        <f t="shared" si="3"/>
        <v>0</v>
      </c>
    </row>
    <row r="39" spans="1:14" ht="12" customHeight="1" thickBot="1" x14ac:dyDescent="0.25">
      <c r="A39" s="16"/>
      <c r="B39" s="17"/>
      <c r="C39" s="182"/>
      <c r="D39" s="17"/>
      <c r="E39" s="17">
        <f t="shared" si="0"/>
        <v>0</v>
      </c>
      <c r="F39" s="17"/>
      <c r="G39" s="18">
        <f t="shared" si="1"/>
        <v>0</v>
      </c>
      <c r="H39" s="73"/>
      <c r="I39" s="17"/>
      <c r="J39" s="17"/>
      <c r="K39" s="17"/>
      <c r="L39" s="17">
        <f t="shared" si="2"/>
        <v>0</v>
      </c>
      <c r="M39" s="17"/>
      <c r="N39" s="17">
        <f t="shared" si="3"/>
        <v>0</v>
      </c>
    </row>
    <row r="40" spans="1:14" ht="17.100000000000001" customHeight="1" thickBot="1" x14ac:dyDescent="0.25">
      <c r="A40" s="11" t="s">
        <v>11</v>
      </c>
      <c r="B40" s="14">
        <f>SUM(B5:B39)</f>
        <v>190.26000000000008</v>
      </c>
      <c r="C40" s="64"/>
      <c r="D40" s="14">
        <f>SUM(D5:D39)</f>
        <v>0</v>
      </c>
      <c r="E40" s="64"/>
      <c r="F40" s="64"/>
      <c r="G40" s="65">
        <f>SUM(G5:G39)</f>
        <v>625.26799999999992</v>
      </c>
      <c r="H40" s="63" t="s">
        <v>11</v>
      </c>
      <c r="I40" s="14">
        <f>SUM(I5:I39)</f>
        <v>63.139999999999993</v>
      </c>
      <c r="J40" s="64"/>
      <c r="K40" s="14">
        <f>SUM(K5:K39)</f>
        <v>0</v>
      </c>
      <c r="L40" s="64"/>
      <c r="M40" s="64"/>
      <c r="N40" s="14">
        <f>SUM(N5:N39)</f>
        <v>208.36200000000002</v>
      </c>
    </row>
    <row r="41" spans="1:14" ht="14.1" customHeight="1" x14ac:dyDescent="0.2">
      <c r="L41" s="8"/>
      <c r="M41" s="66"/>
      <c r="N41" s="49"/>
    </row>
    <row r="42" spans="1:14" ht="14.1" customHeight="1" x14ac:dyDescent="0.2">
      <c r="L42" s="8"/>
      <c r="M42" s="66"/>
      <c r="N42" s="49"/>
    </row>
    <row r="43" spans="1:14" ht="14.1" customHeight="1" x14ac:dyDescent="0.2">
      <c r="L43" s="8"/>
      <c r="M43" s="66"/>
      <c r="N43" s="49"/>
    </row>
    <row r="44" spans="1:14" ht="14.1" customHeight="1" x14ac:dyDescent="0.2">
      <c r="L44" s="8"/>
      <c r="M44" s="66"/>
      <c r="N44" s="49"/>
    </row>
    <row r="45" spans="1:14" ht="14.1" customHeight="1" x14ac:dyDescent="0.2">
      <c r="L45" s="8"/>
      <c r="M45" s="66"/>
      <c r="N45" s="49"/>
    </row>
    <row r="46" spans="1:14" ht="14.1" customHeight="1" x14ac:dyDescent="0.2">
      <c r="L46" s="8"/>
      <c r="M46" s="66"/>
      <c r="N46" s="49"/>
    </row>
    <row r="47" spans="1:14" ht="14.1" customHeight="1" thickBot="1" x14ac:dyDescent="0.25">
      <c r="L47" s="8"/>
      <c r="M47" s="66"/>
      <c r="N47" s="49"/>
    </row>
    <row r="48" spans="1:14" ht="20.100000000000001" customHeight="1" thickBot="1" x14ac:dyDescent="0.25">
      <c r="A48" s="477" t="s">
        <v>7</v>
      </c>
      <c r="B48" s="475"/>
      <c r="C48" s="475"/>
      <c r="D48" s="475"/>
      <c r="E48" s="475"/>
      <c r="F48" s="475"/>
      <c r="G48" s="475"/>
      <c r="H48" s="475"/>
      <c r="I48" s="475"/>
      <c r="J48" s="475"/>
      <c r="K48" s="475"/>
      <c r="L48" s="475"/>
      <c r="M48" s="475"/>
      <c r="N48" s="476"/>
    </row>
    <row r="49" spans="1:14" ht="17.100000000000001" customHeight="1" thickBot="1" x14ac:dyDescent="0.25">
      <c r="A49" s="58" t="s">
        <v>8</v>
      </c>
      <c r="B49" s="61" t="s">
        <v>217</v>
      </c>
      <c r="C49" s="59"/>
      <c r="D49" s="59"/>
      <c r="E49" s="59"/>
      <c r="F49" s="60"/>
      <c r="G49" s="60" t="s">
        <v>9</v>
      </c>
      <c r="H49" s="61" t="s">
        <v>173</v>
      </c>
      <c r="I49" s="59"/>
      <c r="J49" s="67"/>
      <c r="K49" s="67"/>
      <c r="L49" s="67"/>
      <c r="M49" s="60" t="s">
        <v>10</v>
      </c>
      <c r="N49" s="101" t="s">
        <v>218</v>
      </c>
    </row>
    <row r="50" spans="1:14" ht="17.100000000000001" customHeight="1" thickTop="1" x14ac:dyDescent="0.2">
      <c r="A50" s="54" t="s">
        <v>5</v>
      </c>
      <c r="B50" s="55"/>
      <c r="C50" s="56" t="s">
        <v>131</v>
      </c>
      <c r="D50" s="2"/>
      <c r="E50" s="2"/>
      <c r="F50" s="2"/>
      <c r="G50" s="3"/>
      <c r="H50" s="57" t="s">
        <v>5</v>
      </c>
      <c r="I50" s="55"/>
      <c r="J50" s="56" t="s">
        <v>1167</v>
      </c>
      <c r="K50" s="2"/>
      <c r="L50" s="2"/>
      <c r="M50" s="2"/>
      <c r="N50" s="4"/>
    </row>
    <row r="51" spans="1:14" ht="18" x14ac:dyDescent="0.2">
      <c r="A51" s="5" t="s">
        <v>0</v>
      </c>
      <c r="B51" s="5" t="s">
        <v>1</v>
      </c>
      <c r="C51" s="5" t="s">
        <v>2</v>
      </c>
      <c r="D51" s="5" t="s">
        <v>22</v>
      </c>
      <c r="E51" s="5" t="s">
        <v>3</v>
      </c>
      <c r="F51" s="10" t="s">
        <v>6</v>
      </c>
      <c r="G51" s="6" t="s">
        <v>4</v>
      </c>
      <c r="H51" s="7" t="s">
        <v>0</v>
      </c>
      <c r="I51" s="5" t="s">
        <v>1</v>
      </c>
      <c r="J51" s="5" t="s">
        <v>2</v>
      </c>
      <c r="K51" s="5" t="s">
        <v>22</v>
      </c>
      <c r="L51" s="5" t="s">
        <v>3</v>
      </c>
      <c r="M51" s="10" t="s">
        <v>6</v>
      </c>
      <c r="N51" s="5" t="s">
        <v>4</v>
      </c>
    </row>
    <row r="52" spans="1:14" ht="12" customHeight="1" x14ac:dyDescent="0.2">
      <c r="A52" s="249" t="s">
        <v>61</v>
      </c>
      <c r="B52" s="17">
        <v>1.95</v>
      </c>
      <c r="C52" s="325">
        <v>3.3</v>
      </c>
      <c r="D52" s="17"/>
      <c r="E52" s="17">
        <f t="shared" ref="E52:E53" si="8">B52*C52</f>
        <v>6.4349999999999996</v>
      </c>
      <c r="F52" s="17"/>
      <c r="G52" s="26">
        <f t="shared" ref="G52:G53" si="9">E52-F52</f>
        <v>6.4349999999999996</v>
      </c>
      <c r="H52" s="232" t="s">
        <v>132</v>
      </c>
      <c r="I52" s="15">
        <v>18.43</v>
      </c>
      <c r="J52" s="184">
        <v>3.3</v>
      </c>
      <c r="K52" s="15">
        <v>11.8</v>
      </c>
      <c r="L52" s="15">
        <f>I52*J52</f>
        <v>60.818999999999996</v>
      </c>
      <c r="M52" s="15"/>
      <c r="N52" s="15">
        <f>L52-M52</f>
        <v>60.818999999999996</v>
      </c>
    </row>
    <row r="53" spans="1:14" ht="12" customHeight="1" x14ac:dyDescent="0.2">
      <c r="A53" s="249" t="s">
        <v>70</v>
      </c>
      <c r="B53" s="17">
        <v>3.72</v>
      </c>
      <c r="C53" s="326">
        <v>3.3</v>
      </c>
      <c r="D53" s="17"/>
      <c r="E53" s="17">
        <f t="shared" si="8"/>
        <v>12.276</v>
      </c>
      <c r="F53" s="17"/>
      <c r="G53" s="18">
        <f t="shared" si="9"/>
        <v>12.276</v>
      </c>
      <c r="H53" s="232" t="s">
        <v>133</v>
      </c>
      <c r="I53" s="17">
        <v>2.61</v>
      </c>
      <c r="J53" s="183">
        <v>3.3</v>
      </c>
      <c r="K53" s="17"/>
      <c r="L53" s="17">
        <f>I53*J53</f>
        <v>8.6129999999999995</v>
      </c>
      <c r="M53" s="17"/>
      <c r="N53" s="17">
        <f>L53-M53</f>
        <v>8.6129999999999995</v>
      </c>
    </row>
    <row r="54" spans="1:14" ht="12" customHeight="1" x14ac:dyDescent="0.2">
      <c r="A54" s="326" t="s">
        <v>71</v>
      </c>
      <c r="B54" s="17">
        <v>1.5</v>
      </c>
      <c r="C54" s="326">
        <v>3.3</v>
      </c>
      <c r="D54" s="17"/>
      <c r="E54" s="17">
        <f t="shared" ref="E54:E66" si="10">B54*C54</f>
        <v>4.9499999999999993</v>
      </c>
      <c r="F54" s="17"/>
      <c r="G54" s="18">
        <f t="shared" ref="G54:G66" si="11">E54-F54</f>
        <v>4.9499999999999993</v>
      </c>
      <c r="H54" s="232" t="s">
        <v>318</v>
      </c>
      <c r="I54" s="17">
        <v>2.61</v>
      </c>
      <c r="J54" s="326">
        <v>3.3</v>
      </c>
      <c r="K54" s="17"/>
      <c r="L54" s="183">
        <f t="shared" ref="L54:L64" si="12">I54*J54</f>
        <v>8.6129999999999995</v>
      </c>
      <c r="M54" s="183"/>
      <c r="N54" s="183">
        <f t="shared" ref="N54:N64" si="13">L54-M54</f>
        <v>8.6129999999999995</v>
      </c>
    </row>
    <row r="55" spans="1:14" ht="12" customHeight="1" x14ac:dyDescent="0.2">
      <c r="A55" s="326" t="s">
        <v>72</v>
      </c>
      <c r="B55" s="326">
        <v>1.5</v>
      </c>
      <c r="C55" s="326">
        <v>3.3</v>
      </c>
      <c r="D55" s="326"/>
      <c r="E55" s="326">
        <f t="shared" ref="E55:E61" si="14">B55*C55</f>
        <v>4.9499999999999993</v>
      </c>
      <c r="F55" s="326"/>
      <c r="G55" s="18">
        <f t="shared" ref="G55:G61" si="15">E55-F55</f>
        <v>4.9499999999999993</v>
      </c>
      <c r="H55" s="232" t="s">
        <v>319</v>
      </c>
      <c r="I55" s="326">
        <v>18.43</v>
      </c>
      <c r="J55" s="326">
        <v>3.3</v>
      </c>
      <c r="K55" s="326">
        <v>15.4</v>
      </c>
      <c r="L55" s="326">
        <f t="shared" si="12"/>
        <v>60.818999999999996</v>
      </c>
      <c r="M55" s="326">
        <v>2.64</v>
      </c>
      <c r="N55" s="326">
        <f t="shared" si="13"/>
        <v>58.178999999999995</v>
      </c>
    </row>
    <row r="56" spans="1:14" ht="12" customHeight="1" x14ac:dyDescent="0.2">
      <c r="A56" s="326" t="s">
        <v>73</v>
      </c>
      <c r="B56" s="326">
        <v>1.82</v>
      </c>
      <c r="C56" s="326">
        <v>3.3</v>
      </c>
      <c r="D56" s="326"/>
      <c r="E56" s="326">
        <f t="shared" si="14"/>
        <v>6.0060000000000002</v>
      </c>
      <c r="F56" s="326"/>
      <c r="G56" s="18">
        <f t="shared" si="15"/>
        <v>6.0060000000000002</v>
      </c>
      <c r="H56" s="232" t="s">
        <v>320</v>
      </c>
      <c r="I56" s="326">
        <v>2.48</v>
      </c>
      <c r="J56" s="326">
        <v>3.3</v>
      </c>
      <c r="K56" s="326">
        <v>1.6</v>
      </c>
      <c r="L56" s="326">
        <f t="shared" si="12"/>
        <v>8.1839999999999993</v>
      </c>
      <c r="M56" s="326">
        <v>0.52</v>
      </c>
      <c r="N56" s="326">
        <f t="shared" si="13"/>
        <v>7.6639999999999997</v>
      </c>
    </row>
    <row r="57" spans="1:14" ht="12" customHeight="1" x14ac:dyDescent="0.2">
      <c r="A57" s="326" t="s">
        <v>74</v>
      </c>
      <c r="B57" s="326">
        <v>1.35</v>
      </c>
      <c r="C57" s="326">
        <v>3.3</v>
      </c>
      <c r="D57" s="326"/>
      <c r="E57" s="326">
        <f t="shared" si="14"/>
        <v>4.4550000000000001</v>
      </c>
      <c r="F57" s="326"/>
      <c r="G57" s="18">
        <f t="shared" si="15"/>
        <v>4.4550000000000001</v>
      </c>
      <c r="H57" s="232" t="s">
        <v>321</v>
      </c>
      <c r="I57" s="326">
        <v>10.82</v>
      </c>
      <c r="J57" s="326">
        <v>3.3</v>
      </c>
      <c r="K57" s="326">
        <v>3.6</v>
      </c>
      <c r="L57" s="326">
        <f t="shared" si="12"/>
        <v>35.705999999999996</v>
      </c>
      <c r="M57" s="326">
        <v>0.31</v>
      </c>
      <c r="N57" s="326">
        <f t="shared" si="13"/>
        <v>35.395999999999994</v>
      </c>
    </row>
    <row r="58" spans="1:14" ht="12" customHeight="1" x14ac:dyDescent="0.2">
      <c r="A58" s="326" t="s">
        <v>75</v>
      </c>
      <c r="B58" s="326">
        <v>1.81</v>
      </c>
      <c r="C58" s="326">
        <v>3.3</v>
      </c>
      <c r="D58" s="326"/>
      <c r="E58" s="326">
        <f t="shared" si="14"/>
        <v>5.9729999999999999</v>
      </c>
      <c r="F58" s="326"/>
      <c r="G58" s="18">
        <f t="shared" si="15"/>
        <v>5.9729999999999999</v>
      </c>
      <c r="H58" s="232" t="s">
        <v>322</v>
      </c>
      <c r="I58" s="326">
        <v>5.5</v>
      </c>
      <c r="J58" s="326">
        <v>3.3</v>
      </c>
      <c r="K58" s="326">
        <v>3.53</v>
      </c>
      <c r="L58" s="326">
        <f t="shared" si="12"/>
        <v>18.149999999999999</v>
      </c>
      <c r="M58" s="326">
        <v>5.2</v>
      </c>
      <c r="N58" s="326">
        <f t="shared" si="13"/>
        <v>12.95</v>
      </c>
    </row>
    <row r="59" spans="1:14" ht="12" customHeight="1" x14ac:dyDescent="0.2">
      <c r="A59" s="326"/>
      <c r="B59" s="326"/>
      <c r="C59" s="326"/>
      <c r="D59" s="326"/>
      <c r="E59" s="326">
        <f t="shared" si="14"/>
        <v>0</v>
      </c>
      <c r="F59" s="326"/>
      <c r="G59" s="18">
        <f t="shared" si="15"/>
        <v>0</v>
      </c>
      <c r="H59" s="232" t="s">
        <v>323</v>
      </c>
      <c r="I59" s="326">
        <v>38.24</v>
      </c>
      <c r="J59" s="326">
        <v>1.05</v>
      </c>
      <c r="K59" s="326"/>
      <c r="L59" s="326">
        <f t="shared" si="12"/>
        <v>40.152000000000001</v>
      </c>
      <c r="M59" s="326"/>
      <c r="N59" s="326">
        <f t="shared" si="13"/>
        <v>40.152000000000001</v>
      </c>
    </row>
    <row r="60" spans="1:14" ht="12" customHeight="1" x14ac:dyDescent="0.2">
      <c r="A60" s="183"/>
      <c r="B60" s="17"/>
      <c r="C60" s="183"/>
      <c r="D60" s="17"/>
      <c r="E60" s="326">
        <f t="shared" si="14"/>
        <v>0</v>
      </c>
      <c r="F60" s="326"/>
      <c r="G60" s="18">
        <f t="shared" si="15"/>
        <v>0</v>
      </c>
      <c r="H60" s="232" t="s">
        <v>324</v>
      </c>
      <c r="I60" s="17">
        <v>28.76</v>
      </c>
      <c r="J60" s="326">
        <v>1.05</v>
      </c>
      <c r="K60" s="17"/>
      <c r="L60" s="326">
        <f t="shared" si="12"/>
        <v>30.198000000000004</v>
      </c>
      <c r="M60" s="183"/>
      <c r="N60" s="326">
        <f t="shared" si="13"/>
        <v>30.198000000000004</v>
      </c>
    </row>
    <row r="61" spans="1:14" ht="12" customHeight="1" x14ac:dyDescent="0.2">
      <c r="A61" s="183"/>
      <c r="B61" s="17"/>
      <c r="C61" s="183"/>
      <c r="D61" s="17"/>
      <c r="E61" s="326">
        <f t="shared" si="14"/>
        <v>0</v>
      </c>
      <c r="F61" s="326"/>
      <c r="G61" s="18">
        <f t="shared" si="15"/>
        <v>0</v>
      </c>
      <c r="H61" s="232" t="s">
        <v>325</v>
      </c>
      <c r="I61" s="17">
        <v>38.24</v>
      </c>
      <c r="J61" s="326">
        <v>1.05</v>
      </c>
      <c r="K61" s="17"/>
      <c r="L61" s="326">
        <f t="shared" si="12"/>
        <v>40.152000000000001</v>
      </c>
      <c r="M61" s="183"/>
      <c r="N61" s="326">
        <f t="shared" si="13"/>
        <v>40.152000000000001</v>
      </c>
    </row>
    <row r="62" spans="1:14" ht="12" customHeight="1" x14ac:dyDescent="0.2">
      <c r="A62" s="183"/>
      <c r="B62" s="17"/>
      <c r="C62" s="183"/>
      <c r="D62" s="17"/>
      <c r="E62" s="183">
        <f t="shared" ref="E62:E63" si="16">B62*C62</f>
        <v>0</v>
      </c>
      <c r="F62" s="183"/>
      <c r="G62" s="18">
        <f t="shared" ref="G62:G63" si="17">E62-F62</f>
        <v>0</v>
      </c>
      <c r="H62" s="232" t="s">
        <v>326</v>
      </c>
      <c r="I62" s="17">
        <v>19.07</v>
      </c>
      <c r="J62" s="326">
        <v>1.05</v>
      </c>
      <c r="K62" s="17"/>
      <c r="L62" s="183">
        <f t="shared" si="12"/>
        <v>20.023500000000002</v>
      </c>
      <c r="M62" s="183"/>
      <c r="N62" s="326">
        <f t="shared" si="13"/>
        <v>20.023500000000002</v>
      </c>
    </row>
    <row r="63" spans="1:14" ht="12" customHeight="1" x14ac:dyDescent="0.2">
      <c r="A63" s="183"/>
      <c r="B63" s="183"/>
      <c r="C63" s="183"/>
      <c r="D63" s="183"/>
      <c r="E63" s="183">
        <f t="shared" si="16"/>
        <v>0</v>
      </c>
      <c r="F63" s="183"/>
      <c r="G63" s="18">
        <f t="shared" si="17"/>
        <v>0</v>
      </c>
      <c r="H63" s="232" t="s">
        <v>327</v>
      </c>
      <c r="I63" s="183">
        <v>7.8</v>
      </c>
      <c r="J63" s="326">
        <v>1.05</v>
      </c>
      <c r="K63" s="183"/>
      <c r="L63" s="183">
        <f t="shared" si="12"/>
        <v>8.19</v>
      </c>
      <c r="M63" s="183"/>
      <c r="N63" s="326">
        <f t="shared" si="13"/>
        <v>8.19</v>
      </c>
    </row>
    <row r="64" spans="1:14" ht="12" customHeight="1" x14ac:dyDescent="0.2">
      <c r="A64" s="183"/>
      <c r="B64" s="17"/>
      <c r="C64" s="183"/>
      <c r="D64" s="17"/>
      <c r="E64" s="17">
        <f t="shared" si="10"/>
        <v>0</v>
      </c>
      <c r="F64" s="17"/>
      <c r="G64" s="18">
        <f t="shared" si="11"/>
        <v>0</v>
      </c>
      <c r="H64" s="232" t="s">
        <v>328</v>
      </c>
      <c r="I64" s="17">
        <v>19.07</v>
      </c>
      <c r="J64" s="326">
        <v>1.05</v>
      </c>
      <c r="K64" s="17"/>
      <c r="L64" s="17">
        <f t="shared" si="12"/>
        <v>20.023500000000002</v>
      </c>
      <c r="M64" s="17"/>
      <c r="N64" s="17">
        <f t="shared" si="13"/>
        <v>20.023500000000002</v>
      </c>
    </row>
    <row r="65" spans="1:16" ht="12" customHeight="1" x14ac:dyDescent="0.2">
      <c r="A65" s="183"/>
      <c r="B65" s="17"/>
      <c r="C65" s="183"/>
      <c r="D65" s="17"/>
      <c r="E65" s="17">
        <f t="shared" si="10"/>
        <v>0</v>
      </c>
      <c r="F65" s="17"/>
      <c r="G65" s="18">
        <f t="shared" si="11"/>
        <v>0</v>
      </c>
      <c r="H65" s="19"/>
      <c r="I65" s="17"/>
      <c r="J65" s="326"/>
      <c r="K65" s="17"/>
      <c r="L65" s="17">
        <f t="shared" ref="L65:L66" si="18">I65*J65</f>
        <v>0</v>
      </c>
      <c r="M65" s="17"/>
      <c r="N65" s="17">
        <f t="shared" ref="N65:N66" si="19">L65-M65</f>
        <v>0</v>
      </c>
    </row>
    <row r="66" spans="1:16" ht="12" customHeight="1" thickBot="1" x14ac:dyDescent="0.25">
      <c r="A66" s="183"/>
      <c r="B66" s="17"/>
      <c r="C66" s="183"/>
      <c r="D66" s="17"/>
      <c r="E66" s="17">
        <f t="shared" si="10"/>
        <v>0</v>
      </c>
      <c r="F66" s="17"/>
      <c r="G66" s="18">
        <f t="shared" si="11"/>
        <v>0</v>
      </c>
      <c r="H66" s="19"/>
      <c r="I66" s="17"/>
      <c r="J66" s="17"/>
      <c r="K66" s="17"/>
      <c r="L66" s="17">
        <f t="shared" si="18"/>
        <v>0</v>
      </c>
      <c r="M66" s="17"/>
      <c r="N66" s="17">
        <f t="shared" si="19"/>
        <v>0</v>
      </c>
    </row>
    <row r="67" spans="1:16" ht="17.100000000000001" customHeight="1" thickBot="1" x14ac:dyDescent="0.25">
      <c r="A67" s="11" t="s">
        <v>11</v>
      </c>
      <c r="B67" s="14">
        <f>SUM(B52:B66)</f>
        <v>13.65</v>
      </c>
      <c r="C67" s="64"/>
      <c r="D67" s="14">
        <f>SUM(D52:D66)</f>
        <v>0</v>
      </c>
      <c r="E67" s="64"/>
      <c r="F67" s="64"/>
      <c r="G67" s="65">
        <f>SUM(G52:G66)</f>
        <v>45.044999999999995</v>
      </c>
      <c r="H67" s="63" t="s">
        <v>11</v>
      </c>
      <c r="I67" s="14">
        <f>SUM(I52:I66)</f>
        <v>212.06</v>
      </c>
      <c r="J67" s="64"/>
      <c r="K67" s="14">
        <f>SUM(K52:K66)</f>
        <v>35.930000000000007</v>
      </c>
      <c r="L67" s="64"/>
      <c r="M67" s="64"/>
      <c r="N67" s="14">
        <f>SUM(N52:N66)</f>
        <v>350.97299999999996</v>
      </c>
    </row>
    <row r="68" spans="1:16" ht="15" customHeight="1" x14ac:dyDescent="0.2">
      <c r="G68" s="8"/>
      <c r="H68" s="8"/>
      <c r="I68" s="8"/>
      <c r="J68" s="49"/>
      <c r="L68" s="8"/>
      <c r="M68" s="66"/>
      <c r="N68" s="49"/>
    </row>
    <row r="70" spans="1:16" ht="20.100000000000001" customHeight="1" thickBot="1" x14ac:dyDescent="0.25"/>
    <row r="71" spans="1:16" ht="20.100000000000001" customHeight="1" thickBot="1" x14ac:dyDescent="0.25">
      <c r="A71" s="477" t="s">
        <v>7</v>
      </c>
      <c r="B71" s="475"/>
      <c r="C71" s="475"/>
      <c r="D71" s="475"/>
      <c r="E71" s="475"/>
      <c r="F71" s="475"/>
      <c r="G71" s="475"/>
      <c r="H71" s="475"/>
      <c r="I71" s="476"/>
    </row>
    <row r="72" spans="1:16" ht="17.100000000000001" customHeight="1" thickBot="1" x14ac:dyDescent="0.25">
      <c r="A72" s="58" t="s">
        <v>8</v>
      </c>
      <c r="B72" s="61" t="s">
        <v>217</v>
      </c>
      <c r="C72" s="59"/>
      <c r="E72" s="60" t="s">
        <v>9</v>
      </c>
      <c r="F72" s="61" t="s">
        <v>173</v>
      </c>
      <c r="G72" s="67"/>
      <c r="H72" s="60" t="s">
        <v>10</v>
      </c>
      <c r="I72" s="101" t="s">
        <v>218</v>
      </c>
    </row>
    <row r="73" spans="1:16" ht="17.100000000000001" customHeight="1" thickTop="1" x14ac:dyDescent="0.2">
      <c r="A73" s="54" t="s">
        <v>5</v>
      </c>
      <c r="B73" s="55"/>
      <c r="C73" s="56" t="s">
        <v>396</v>
      </c>
      <c r="D73" s="2"/>
      <c r="E73" s="2"/>
      <c r="F73" s="2"/>
      <c r="G73" s="2"/>
      <c r="H73" s="2"/>
      <c r="I73" s="4"/>
      <c r="K73" s="190" t="s">
        <v>37</v>
      </c>
    </row>
    <row r="74" spans="1:16" ht="18.75" thickBot="1" x14ac:dyDescent="0.25">
      <c r="A74" s="5" t="s">
        <v>0</v>
      </c>
      <c r="B74" s="5" t="s">
        <v>1</v>
      </c>
      <c r="C74" s="5" t="s">
        <v>2</v>
      </c>
      <c r="D74" s="10" t="s">
        <v>402</v>
      </c>
      <c r="E74" s="10" t="s">
        <v>397</v>
      </c>
      <c r="F74" s="5" t="s">
        <v>398</v>
      </c>
      <c r="G74" s="5" t="s">
        <v>3</v>
      </c>
      <c r="H74" s="10" t="s">
        <v>6</v>
      </c>
      <c r="I74" s="5" t="s">
        <v>4</v>
      </c>
      <c r="L74" s="8"/>
      <c r="M74" s="8"/>
      <c r="N74" s="8"/>
      <c r="O74" s="8"/>
      <c r="P74" s="49"/>
    </row>
    <row r="75" spans="1:16" ht="12" customHeight="1" thickBot="1" x14ac:dyDescent="0.25">
      <c r="A75" s="326" t="s">
        <v>399</v>
      </c>
      <c r="B75" s="326">
        <v>2.08</v>
      </c>
      <c r="C75" s="325">
        <v>3.3</v>
      </c>
      <c r="D75" s="326"/>
      <c r="E75" s="326"/>
      <c r="F75" s="326">
        <v>2.08</v>
      </c>
      <c r="G75" s="326">
        <f>B75*C75</f>
        <v>6.8639999999999999</v>
      </c>
      <c r="H75" s="325"/>
      <c r="I75" s="325">
        <f>G75-H75</f>
        <v>6.8639999999999999</v>
      </c>
      <c r="K75" s="382" t="s">
        <v>1168</v>
      </c>
      <c r="L75" s="12"/>
      <c r="M75" s="12"/>
      <c r="N75" s="383"/>
      <c r="O75" s="385">
        <f>N67</f>
        <v>350.97299999999996</v>
      </c>
      <c r="P75" s="13" t="s">
        <v>39</v>
      </c>
    </row>
    <row r="76" spans="1:16" ht="12" customHeight="1" thickBot="1" x14ac:dyDescent="0.25">
      <c r="A76" s="326" t="s">
        <v>399</v>
      </c>
      <c r="B76" s="326">
        <v>2.08</v>
      </c>
      <c r="C76" s="326">
        <v>3.45</v>
      </c>
      <c r="D76" s="326"/>
      <c r="E76" s="326"/>
      <c r="F76" s="326">
        <f>B76*2</f>
        <v>4.16</v>
      </c>
      <c r="G76" s="326">
        <f t="shared" ref="G76:G84" si="20">B76*C76</f>
        <v>7.176000000000001</v>
      </c>
      <c r="H76" s="326"/>
      <c r="I76" s="326">
        <f>G76-H76</f>
        <v>7.176000000000001</v>
      </c>
      <c r="K76" s="382" t="s">
        <v>406</v>
      </c>
      <c r="L76" s="12"/>
      <c r="M76" s="12"/>
      <c r="N76" s="383"/>
      <c r="O76" s="385">
        <f>I85</f>
        <v>159.02999999999997</v>
      </c>
      <c r="P76" s="13" t="s">
        <v>39</v>
      </c>
    </row>
    <row r="77" spans="1:16" ht="12" customHeight="1" thickBot="1" x14ac:dyDescent="0.25">
      <c r="A77" s="326" t="s">
        <v>400</v>
      </c>
      <c r="B77" s="326">
        <v>2.08</v>
      </c>
      <c r="C77" s="326">
        <v>3.3</v>
      </c>
      <c r="D77" s="326"/>
      <c r="E77" s="326"/>
      <c r="F77" s="326">
        <v>2.08</v>
      </c>
      <c r="G77" s="326">
        <f t="shared" si="20"/>
        <v>6.8639999999999999</v>
      </c>
      <c r="H77" s="326"/>
      <c r="I77" s="326">
        <f t="shared" ref="I77:I81" si="21">G77-H77</f>
        <v>6.8639999999999999</v>
      </c>
      <c r="K77" s="382" t="s">
        <v>403</v>
      </c>
      <c r="L77" s="12"/>
      <c r="M77" s="12"/>
      <c r="N77" s="383"/>
      <c r="O77" s="385">
        <f>G40</f>
        <v>625.26799999999992</v>
      </c>
      <c r="P77" s="13" t="s">
        <v>39</v>
      </c>
    </row>
    <row r="78" spans="1:16" ht="12" customHeight="1" thickBot="1" x14ac:dyDescent="0.25">
      <c r="A78" s="326" t="s">
        <v>400</v>
      </c>
      <c r="B78" s="326">
        <v>2.08</v>
      </c>
      <c r="C78" s="326">
        <v>3.45</v>
      </c>
      <c r="D78" s="330">
        <v>2.46</v>
      </c>
      <c r="E78" s="330">
        <v>2.46</v>
      </c>
      <c r="F78" s="326">
        <f>B78*2</f>
        <v>4.16</v>
      </c>
      <c r="G78" s="326">
        <f t="shared" si="20"/>
        <v>7.176000000000001</v>
      </c>
      <c r="H78" s="326"/>
      <c r="I78" s="326">
        <f t="shared" si="21"/>
        <v>7.176000000000001</v>
      </c>
      <c r="K78" s="382" t="s">
        <v>404</v>
      </c>
      <c r="L78" s="12"/>
      <c r="M78" s="12"/>
      <c r="N78" s="383"/>
      <c r="O78" s="385">
        <f>N40</f>
        <v>208.36200000000002</v>
      </c>
      <c r="P78" s="13" t="s">
        <v>39</v>
      </c>
    </row>
    <row r="79" spans="1:16" ht="12" customHeight="1" thickBot="1" x14ac:dyDescent="0.25">
      <c r="A79" s="326" t="s">
        <v>401</v>
      </c>
      <c r="B79" s="326">
        <v>19.399999999999999</v>
      </c>
      <c r="C79" s="326">
        <v>3.3</v>
      </c>
      <c r="D79" s="326"/>
      <c r="E79" s="326"/>
      <c r="F79" s="326">
        <v>19.399999999999999</v>
      </c>
      <c r="G79" s="326">
        <f t="shared" si="20"/>
        <v>64.02</v>
      </c>
      <c r="H79" s="326"/>
      <c r="I79" s="326">
        <f t="shared" si="21"/>
        <v>64.02</v>
      </c>
      <c r="K79" s="382" t="s">
        <v>405</v>
      </c>
      <c r="L79" s="12"/>
      <c r="M79" s="12"/>
      <c r="N79" s="383"/>
      <c r="O79" s="385">
        <f>G67</f>
        <v>45.044999999999995</v>
      </c>
      <c r="P79" s="13" t="s">
        <v>39</v>
      </c>
    </row>
    <row r="80" spans="1:16" ht="12" customHeight="1" thickBot="1" x14ac:dyDescent="0.25">
      <c r="A80" s="326" t="s">
        <v>401</v>
      </c>
      <c r="B80" s="326">
        <v>19.399999999999999</v>
      </c>
      <c r="C80" s="326">
        <v>3.45</v>
      </c>
      <c r="D80" s="326">
        <v>8</v>
      </c>
      <c r="E80" s="326">
        <v>8</v>
      </c>
      <c r="F80" s="326">
        <v>19.399999999999999</v>
      </c>
      <c r="G80" s="326">
        <f t="shared" si="20"/>
        <v>66.929999999999993</v>
      </c>
      <c r="H80" s="326"/>
      <c r="I80" s="326">
        <f t="shared" si="21"/>
        <v>66.929999999999993</v>
      </c>
      <c r="K80" s="382" t="s">
        <v>174</v>
      </c>
      <c r="L80" s="12"/>
      <c r="M80" s="12"/>
      <c r="N80" s="383"/>
      <c r="O80" s="385">
        <f>SUM(O77:O79)</f>
        <v>878.67499999999984</v>
      </c>
      <c r="P80" s="13" t="s">
        <v>39</v>
      </c>
    </row>
    <row r="81" spans="1:16" ht="12" customHeight="1" thickBot="1" x14ac:dyDescent="0.25">
      <c r="A81" s="326"/>
      <c r="B81" s="326"/>
      <c r="C81" s="326"/>
      <c r="D81" s="326"/>
      <c r="E81" s="326"/>
      <c r="F81" s="326"/>
      <c r="G81" s="326">
        <f t="shared" si="20"/>
        <v>0</v>
      </c>
      <c r="H81" s="326"/>
      <c r="I81" s="326">
        <f t="shared" si="21"/>
        <v>0</v>
      </c>
      <c r="K81" s="382" t="s">
        <v>38</v>
      </c>
      <c r="L81" s="384"/>
      <c r="M81" s="384"/>
      <c r="N81" s="383"/>
      <c r="O81" s="385">
        <f>D40+K40+D67+K67</f>
        <v>35.930000000000007</v>
      </c>
      <c r="P81" s="13" t="s">
        <v>30</v>
      </c>
    </row>
    <row r="82" spans="1:16" ht="12" customHeight="1" thickBot="1" x14ac:dyDescent="0.25">
      <c r="A82" s="326"/>
      <c r="B82" s="326"/>
      <c r="C82" s="326"/>
      <c r="D82" s="326"/>
      <c r="E82" s="326"/>
      <c r="F82" s="326"/>
      <c r="G82" s="326">
        <f t="shared" si="20"/>
        <v>0</v>
      </c>
      <c r="H82" s="326"/>
      <c r="I82" s="326"/>
      <c r="K82" s="382" t="s">
        <v>414</v>
      </c>
      <c r="L82" s="384"/>
      <c r="M82" s="384"/>
      <c r="N82" s="383"/>
      <c r="O82" s="385">
        <f>D85</f>
        <v>10.46</v>
      </c>
      <c r="P82" s="13" t="s">
        <v>30</v>
      </c>
    </row>
    <row r="83" spans="1:16" ht="12" customHeight="1" thickBot="1" x14ac:dyDescent="0.25">
      <c r="A83" s="326"/>
      <c r="B83" s="326"/>
      <c r="C83" s="326"/>
      <c r="D83" s="326"/>
      <c r="E83" s="326"/>
      <c r="F83" s="326"/>
      <c r="G83" s="326">
        <f t="shared" si="20"/>
        <v>0</v>
      </c>
      <c r="H83" s="326"/>
      <c r="I83" s="326">
        <f t="shared" ref="I83:I84" si="22">G83-H83</f>
        <v>0</v>
      </c>
      <c r="K83" s="382" t="s">
        <v>415</v>
      </c>
      <c r="L83" s="384"/>
      <c r="M83" s="384"/>
      <c r="N83" s="383"/>
      <c r="O83" s="385">
        <f>E85</f>
        <v>10.46</v>
      </c>
      <c r="P83" s="13" t="s">
        <v>30</v>
      </c>
    </row>
    <row r="84" spans="1:16" ht="12" customHeight="1" thickBot="1" x14ac:dyDescent="0.25">
      <c r="A84" s="326"/>
      <c r="B84" s="326"/>
      <c r="C84" s="326"/>
      <c r="D84" s="326"/>
      <c r="E84" s="326"/>
      <c r="F84" s="326"/>
      <c r="G84" s="326">
        <f t="shared" si="20"/>
        <v>0</v>
      </c>
      <c r="H84" s="326"/>
      <c r="I84" s="326">
        <f t="shared" si="22"/>
        <v>0</v>
      </c>
      <c r="K84" s="382" t="s">
        <v>413</v>
      </c>
      <c r="L84" s="384"/>
      <c r="M84" s="384"/>
      <c r="N84" s="383"/>
      <c r="O84" s="385">
        <f>F85</f>
        <v>51.28</v>
      </c>
      <c r="P84" s="13" t="s">
        <v>30</v>
      </c>
    </row>
    <row r="85" spans="1:16" ht="17.100000000000001" customHeight="1" thickBot="1" x14ac:dyDescent="0.25">
      <c r="A85" s="11" t="s">
        <v>11</v>
      </c>
      <c r="B85" s="14">
        <f>SUM(B75:B84)</f>
        <v>47.12</v>
      </c>
      <c r="C85" s="64"/>
      <c r="D85" s="14">
        <f>SUM(D75:D84)</f>
        <v>10.46</v>
      </c>
      <c r="E85" s="14">
        <f t="shared" ref="E85:H85" si="23">SUM(E75:E84)</f>
        <v>10.46</v>
      </c>
      <c r="F85" s="14">
        <f t="shared" si="23"/>
        <v>51.28</v>
      </c>
      <c r="G85" s="14">
        <f t="shared" si="23"/>
        <v>159.02999999999997</v>
      </c>
      <c r="H85" s="14">
        <f t="shared" si="23"/>
        <v>0</v>
      </c>
      <c r="I85" s="14">
        <f>SUM(I75:I84)</f>
        <v>159.02999999999997</v>
      </c>
    </row>
    <row r="89" spans="1:16" x14ac:dyDescent="0.2">
      <c r="A89" s="408" t="s">
        <v>1245</v>
      </c>
      <c r="B89" s="409" t="s">
        <v>1246</v>
      </c>
      <c r="C89" s="49"/>
      <c r="D89" s="49"/>
      <c r="E89" s="49"/>
      <c r="F89" s="49"/>
      <c r="G89" s="49"/>
      <c r="H89" s="49"/>
      <c r="I89" s="49"/>
      <c r="J89" s="49"/>
      <c r="K89" s="49"/>
    </row>
    <row r="90" spans="1:16" x14ac:dyDescent="0.2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</row>
    <row r="91" spans="1:16" x14ac:dyDescent="0.2">
      <c r="J91" s="49"/>
    </row>
    <row r="93" spans="1:16" x14ac:dyDescent="0.2">
      <c r="J93" s="49"/>
    </row>
    <row r="94" spans="1:16" x14ac:dyDescent="0.2">
      <c r="J94" s="49"/>
    </row>
    <row r="95" spans="1:16" x14ac:dyDescent="0.2">
      <c r="J95" s="49"/>
    </row>
    <row r="96" spans="1:16" x14ac:dyDescent="0.2">
      <c r="G96" s="8"/>
      <c r="H96" s="8"/>
      <c r="I96" s="8"/>
      <c r="J96" s="49"/>
    </row>
    <row r="97" spans="7:10" x14ac:dyDescent="0.2">
      <c r="G97" s="8"/>
      <c r="H97" s="8"/>
      <c r="I97" s="8"/>
      <c r="J97" s="49"/>
    </row>
    <row r="98" spans="7:10" x14ac:dyDescent="0.2">
      <c r="G98" s="8"/>
      <c r="H98" s="8"/>
      <c r="I98" s="8"/>
      <c r="J98" s="49"/>
    </row>
    <row r="99" spans="7:10" x14ac:dyDescent="0.2">
      <c r="G99" s="8"/>
      <c r="H99" s="8"/>
      <c r="I99" s="8"/>
      <c r="J99" s="49"/>
    </row>
  </sheetData>
  <mergeCells count="3">
    <mergeCell ref="A1:N1"/>
    <mergeCell ref="A48:N48"/>
    <mergeCell ref="A71:I71"/>
  </mergeCells>
  <phoneticPr fontId="0" type="noConversion"/>
  <printOptions horizontalCentered="1"/>
  <pageMargins left="0.59055118110236227" right="0.59055118110236227" top="0.59055118110236227" bottom="0.59055118110236227" header="0.51181102362204722" footer="0.39370078740157483"/>
  <pageSetup paperSize="9" scale="85" orientation="landscape" horizontalDpi="4294967295" verticalDpi="300" r:id="rId1"/>
  <headerFooter alignWithMargins="0">
    <oddFooter>&amp;L&amp;"Tahoma,Normal"&amp;9&amp;F/&amp;A&amp;R&amp;"Tahoma,Normal"&amp;9Pag.: 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showGridLines="0" showZeros="0" zoomScale="90" zoomScaleNormal="90" workbookViewId="0">
      <pane xSplit="1" ySplit="4" topLeftCell="B5" activePane="bottomRight" state="frozen"/>
      <selection activeCell="D345" sqref="D345"/>
      <selection pane="topRight" activeCell="D345" sqref="D345"/>
      <selection pane="bottomLeft" activeCell="D345" sqref="D345"/>
      <selection pane="bottomRight" activeCell="D345" sqref="D345"/>
    </sheetView>
  </sheetViews>
  <sheetFormatPr defaultRowHeight="12.75" x14ac:dyDescent="0.2"/>
  <cols>
    <col min="1" max="1" width="31.140625" style="1" customWidth="1"/>
    <col min="2" max="8" width="9.28515625" style="1" customWidth="1"/>
    <col min="9" max="16384" width="9.140625" style="1"/>
  </cols>
  <sheetData>
    <row r="1" spans="1:8" ht="24.95" customHeight="1" thickBot="1" x14ac:dyDescent="0.25">
      <c r="A1" s="477" t="s">
        <v>267</v>
      </c>
      <c r="B1" s="475"/>
      <c r="C1" s="475"/>
      <c r="D1" s="475"/>
      <c r="E1" s="475"/>
      <c r="F1" s="475"/>
      <c r="G1" s="475"/>
      <c r="H1" s="486"/>
    </row>
    <row r="2" spans="1:8" s="8" customFormat="1" ht="17.100000000000001" customHeight="1" thickBot="1" x14ac:dyDescent="0.25">
      <c r="A2" s="70" t="s">
        <v>283</v>
      </c>
      <c r="B2" s="61"/>
      <c r="C2" s="71"/>
      <c r="D2" s="71" t="s">
        <v>9</v>
      </c>
      <c r="E2" s="75" t="s">
        <v>173</v>
      </c>
      <c r="G2" s="72" t="s">
        <v>10</v>
      </c>
      <c r="H2" s="101" t="s">
        <v>218</v>
      </c>
    </row>
    <row r="3" spans="1:8" s="8" customFormat="1" ht="17.100000000000001" customHeight="1" thickTop="1" thickBot="1" x14ac:dyDescent="0.25">
      <c r="A3" s="487" t="s">
        <v>17</v>
      </c>
      <c r="B3" s="494" t="s">
        <v>268</v>
      </c>
      <c r="C3" s="495"/>
      <c r="D3" s="495"/>
      <c r="E3" s="495"/>
      <c r="F3" s="495"/>
      <c r="G3" s="496"/>
      <c r="H3" s="259" t="s">
        <v>269</v>
      </c>
    </row>
    <row r="4" spans="1:8" ht="18.75" thickTop="1" x14ac:dyDescent="0.2">
      <c r="A4" s="478"/>
      <c r="B4" s="258" t="s">
        <v>97</v>
      </c>
      <c r="C4" s="258" t="s">
        <v>98</v>
      </c>
      <c r="D4" s="258" t="s">
        <v>178</v>
      </c>
      <c r="E4" s="298" t="s">
        <v>289</v>
      </c>
      <c r="F4" s="35" t="s">
        <v>1283</v>
      </c>
      <c r="G4" s="37" t="s">
        <v>256</v>
      </c>
      <c r="H4" s="260" t="s">
        <v>270</v>
      </c>
    </row>
    <row r="5" spans="1:8" ht="15" customHeight="1" x14ac:dyDescent="0.2">
      <c r="A5" s="180" t="s">
        <v>219</v>
      </c>
      <c r="B5" s="78"/>
      <c r="C5" s="264"/>
      <c r="D5" s="264"/>
      <c r="E5" s="306"/>
      <c r="F5" s="264">
        <v>1</v>
      </c>
      <c r="G5" s="279"/>
      <c r="H5" s="276"/>
    </row>
    <row r="6" spans="1:8" ht="15" customHeight="1" x14ac:dyDescent="0.2">
      <c r="A6" s="257" t="s">
        <v>220</v>
      </c>
      <c r="B6" s="78"/>
      <c r="C6" s="264"/>
      <c r="D6" s="264"/>
      <c r="E6" s="306"/>
      <c r="F6" s="264">
        <v>1</v>
      </c>
      <c r="G6" s="280"/>
      <c r="H6" s="277"/>
    </row>
    <row r="7" spans="1:8" ht="15" customHeight="1" x14ac:dyDescent="0.2">
      <c r="A7" s="257" t="s">
        <v>221</v>
      </c>
      <c r="B7" s="78"/>
      <c r="C7" s="264"/>
      <c r="D7" s="264"/>
      <c r="E7" s="306"/>
      <c r="F7" s="264">
        <v>1</v>
      </c>
      <c r="G7" s="280"/>
      <c r="H7" s="277"/>
    </row>
    <row r="8" spans="1:8" ht="15" customHeight="1" x14ac:dyDescent="0.2">
      <c r="A8" s="257" t="s">
        <v>222</v>
      </c>
      <c r="B8" s="78"/>
      <c r="C8" s="264"/>
      <c r="D8" s="264"/>
      <c r="E8" s="306"/>
      <c r="F8" s="264">
        <v>1</v>
      </c>
      <c r="G8" s="280"/>
      <c r="H8" s="277"/>
    </row>
    <row r="9" spans="1:8" ht="15" customHeight="1" x14ac:dyDescent="0.2">
      <c r="A9" s="257" t="s">
        <v>223</v>
      </c>
      <c r="B9" s="78"/>
      <c r="C9" s="264"/>
      <c r="D9" s="264"/>
      <c r="E9" s="306"/>
      <c r="F9" s="264">
        <v>1</v>
      </c>
      <c r="G9" s="280"/>
      <c r="H9" s="277"/>
    </row>
    <row r="10" spans="1:8" ht="15" customHeight="1" x14ac:dyDescent="0.2">
      <c r="A10" s="257" t="s">
        <v>224</v>
      </c>
      <c r="B10" s="78"/>
      <c r="C10" s="264"/>
      <c r="D10" s="264"/>
      <c r="E10" s="306"/>
      <c r="F10" s="264">
        <v>1</v>
      </c>
      <c r="G10" s="280"/>
      <c r="H10" s="277"/>
    </row>
    <row r="11" spans="1:8" ht="15" customHeight="1" x14ac:dyDescent="0.2">
      <c r="A11" s="257" t="s">
        <v>225</v>
      </c>
      <c r="B11" s="78"/>
      <c r="C11" s="264">
        <v>1</v>
      </c>
      <c r="D11" s="264"/>
      <c r="E11" s="306"/>
      <c r="F11" s="264"/>
      <c r="G11" s="280"/>
      <c r="H11" s="277"/>
    </row>
    <row r="12" spans="1:8" ht="21" x14ac:dyDescent="0.2">
      <c r="A12" s="257" t="s">
        <v>226</v>
      </c>
      <c r="B12" s="78"/>
      <c r="C12" s="264"/>
      <c r="D12" s="264"/>
      <c r="E12" s="306">
        <v>1</v>
      </c>
      <c r="F12" s="264"/>
      <c r="G12" s="280"/>
      <c r="H12" s="277"/>
    </row>
    <row r="13" spans="1:8" ht="15" customHeight="1" x14ac:dyDescent="0.2">
      <c r="A13" s="257" t="s">
        <v>227</v>
      </c>
      <c r="B13" s="78"/>
      <c r="C13" s="264">
        <v>1</v>
      </c>
      <c r="D13" s="264"/>
      <c r="E13" s="306"/>
      <c r="F13" s="264"/>
      <c r="G13" s="280"/>
      <c r="H13" s="277"/>
    </row>
    <row r="14" spans="1:8" ht="15" customHeight="1" x14ac:dyDescent="0.2">
      <c r="A14" s="257" t="s">
        <v>228</v>
      </c>
      <c r="B14" s="78"/>
      <c r="C14" s="264"/>
      <c r="D14" s="264">
        <v>1</v>
      </c>
      <c r="E14" s="306"/>
      <c r="F14" s="264"/>
      <c r="G14" s="280"/>
      <c r="H14" s="277"/>
    </row>
    <row r="15" spans="1:8" ht="15" customHeight="1" x14ac:dyDescent="0.2">
      <c r="A15" s="257" t="s">
        <v>229</v>
      </c>
      <c r="B15" s="78"/>
      <c r="C15" s="264">
        <v>1</v>
      </c>
      <c r="D15" s="264"/>
      <c r="E15" s="306"/>
      <c r="F15" s="264"/>
      <c r="G15" s="280"/>
      <c r="H15" s="277"/>
    </row>
    <row r="16" spans="1:8" ht="15" customHeight="1" x14ac:dyDescent="0.2">
      <c r="A16" s="257" t="s">
        <v>230</v>
      </c>
      <c r="B16" s="78"/>
      <c r="C16" s="264"/>
      <c r="D16" s="264"/>
      <c r="E16" s="306"/>
      <c r="F16" s="264"/>
      <c r="G16" s="280"/>
      <c r="H16" s="277"/>
    </row>
    <row r="17" spans="1:8" ht="15" customHeight="1" x14ac:dyDescent="0.2">
      <c r="A17" s="257" t="s">
        <v>231</v>
      </c>
      <c r="B17" s="78"/>
      <c r="C17" s="264"/>
      <c r="D17" s="264"/>
      <c r="E17" s="306"/>
      <c r="F17" s="264"/>
      <c r="G17" s="280">
        <v>1</v>
      </c>
      <c r="H17" s="277"/>
    </row>
    <row r="18" spans="1:8" ht="15" customHeight="1" x14ac:dyDescent="0.2">
      <c r="A18" s="257" t="s">
        <v>232</v>
      </c>
      <c r="B18" s="273"/>
      <c r="C18" s="273"/>
      <c r="D18" s="273"/>
      <c r="E18" s="273"/>
      <c r="F18" s="273"/>
      <c r="G18" s="281"/>
      <c r="H18" s="274"/>
    </row>
    <row r="19" spans="1:8" ht="15" customHeight="1" x14ac:dyDescent="0.2">
      <c r="A19" s="257" t="s">
        <v>233</v>
      </c>
      <c r="B19" s="78"/>
      <c r="C19" s="264"/>
      <c r="D19" s="264"/>
      <c r="E19" s="306"/>
      <c r="F19" s="264"/>
      <c r="G19" s="280"/>
      <c r="H19" s="277"/>
    </row>
    <row r="20" spans="1:8" ht="15" customHeight="1" x14ac:dyDescent="0.2">
      <c r="A20" s="257" t="s">
        <v>234</v>
      </c>
      <c r="B20" s="78"/>
      <c r="C20" s="264">
        <v>1</v>
      </c>
      <c r="D20" s="264"/>
      <c r="E20" s="306"/>
      <c r="F20" s="264"/>
      <c r="G20" s="280"/>
      <c r="H20" s="277"/>
    </row>
    <row r="21" spans="1:8" ht="15" customHeight="1" x14ac:dyDescent="0.2">
      <c r="A21" s="261" t="s">
        <v>257</v>
      </c>
      <c r="B21" s="78"/>
      <c r="C21" s="264">
        <v>1</v>
      </c>
      <c r="D21" s="264"/>
      <c r="E21" s="306"/>
      <c r="F21" s="264"/>
      <c r="G21" s="280"/>
      <c r="H21" s="277"/>
    </row>
    <row r="22" spans="1:8" ht="15" customHeight="1" x14ac:dyDescent="0.2">
      <c r="A22" s="257" t="s">
        <v>235</v>
      </c>
      <c r="B22" s="78"/>
      <c r="C22" s="264">
        <v>1</v>
      </c>
      <c r="D22" s="264"/>
      <c r="E22" s="306"/>
      <c r="F22" s="264"/>
      <c r="G22" s="280"/>
      <c r="H22" s="277"/>
    </row>
    <row r="23" spans="1:8" ht="15" customHeight="1" x14ac:dyDescent="0.2">
      <c r="A23" s="257" t="s">
        <v>236</v>
      </c>
      <c r="B23" s="78"/>
      <c r="C23" s="264">
        <v>1</v>
      </c>
      <c r="D23" s="264"/>
      <c r="E23" s="306"/>
      <c r="F23" s="264"/>
      <c r="G23" s="280"/>
      <c r="H23" s="277"/>
    </row>
    <row r="24" spans="1:8" ht="15" customHeight="1" x14ac:dyDescent="0.2">
      <c r="A24" s="257" t="s">
        <v>240</v>
      </c>
      <c r="B24" s="78"/>
      <c r="C24" s="264">
        <v>2</v>
      </c>
      <c r="D24" s="264"/>
      <c r="E24" s="306"/>
      <c r="F24" s="264"/>
      <c r="G24" s="280"/>
      <c r="H24" s="277"/>
    </row>
    <row r="25" spans="1:8" ht="15" customHeight="1" x14ac:dyDescent="0.2">
      <c r="A25" s="257" t="s">
        <v>241</v>
      </c>
      <c r="B25" s="78"/>
      <c r="C25" s="264">
        <v>2</v>
      </c>
      <c r="D25" s="264"/>
      <c r="E25" s="306"/>
      <c r="F25" s="264"/>
      <c r="G25" s="280"/>
      <c r="H25" s="277"/>
    </row>
    <row r="26" spans="1:8" ht="15" customHeight="1" x14ac:dyDescent="0.2">
      <c r="A26" s="257" t="s">
        <v>237</v>
      </c>
      <c r="B26" s="78"/>
      <c r="C26" s="264">
        <v>1</v>
      </c>
      <c r="D26" s="264"/>
      <c r="E26" s="306"/>
      <c r="F26" s="264"/>
      <c r="G26" s="280"/>
      <c r="H26" s="277"/>
    </row>
    <row r="27" spans="1:8" ht="15" customHeight="1" x14ac:dyDescent="0.2">
      <c r="A27" s="257" t="s">
        <v>238</v>
      </c>
      <c r="B27" s="78"/>
      <c r="C27" s="264">
        <v>1</v>
      </c>
      <c r="D27" s="264"/>
      <c r="E27" s="306"/>
      <c r="F27" s="264"/>
      <c r="G27" s="280"/>
      <c r="H27" s="277"/>
    </row>
    <row r="28" spans="1:8" ht="21" x14ac:dyDescent="0.2">
      <c r="A28" s="257" t="s">
        <v>239</v>
      </c>
      <c r="B28" s="78"/>
      <c r="C28" s="264">
        <v>1</v>
      </c>
      <c r="D28" s="264"/>
      <c r="E28" s="306"/>
      <c r="F28" s="264"/>
      <c r="G28" s="280"/>
      <c r="H28" s="277"/>
    </row>
    <row r="29" spans="1:8" ht="15" customHeight="1" x14ac:dyDescent="0.2">
      <c r="A29" s="257" t="s">
        <v>242</v>
      </c>
      <c r="B29" s="78"/>
      <c r="C29" s="264">
        <v>1</v>
      </c>
      <c r="D29" s="264"/>
      <c r="E29" s="306"/>
      <c r="F29" s="264"/>
      <c r="G29" s="280"/>
      <c r="H29" s="277"/>
    </row>
    <row r="30" spans="1:8" ht="15" customHeight="1" x14ac:dyDescent="0.2">
      <c r="A30" s="256" t="s">
        <v>243</v>
      </c>
      <c r="B30" s="78">
        <v>2</v>
      </c>
      <c r="C30" s="264"/>
      <c r="D30" s="264"/>
      <c r="E30" s="306"/>
      <c r="F30" s="264"/>
      <c r="G30" s="280"/>
      <c r="H30" s="277"/>
    </row>
    <row r="31" spans="1:8" ht="15" customHeight="1" x14ac:dyDescent="0.2">
      <c r="A31" s="256" t="s">
        <v>244</v>
      </c>
      <c r="B31" s="78"/>
      <c r="C31" s="264">
        <v>1</v>
      </c>
      <c r="D31" s="264"/>
      <c r="E31" s="306"/>
      <c r="F31" s="264"/>
      <c r="G31" s="280"/>
      <c r="H31" s="277"/>
    </row>
    <row r="32" spans="1:8" ht="15" customHeight="1" x14ac:dyDescent="0.2">
      <c r="A32" s="257" t="s">
        <v>245</v>
      </c>
      <c r="B32" s="78"/>
      <c r="C32" s="264">
        <v>1</v>
      </c>
      <c r="D32" s="264"/>
      <c r="E32" s="306"/>
      <c r="F32" s="264"/>
      <c r="G32" s="280"/>
      <c r="H32" s="277"/>
    </row>
    <row r="33" spans="1:8" x14ac:dyDescent="0.2">
      <c r="A33" s="256" t="s">
        <v>246</v>
      </c>
      <c r="B33" s="78"/>
      <c r="C33" s="264"/>
      <c r="D33" s="264">
        <v>1</v>
      </c>
      <c r="E33" s="306"/>
      <c r="F33" s="264"/>
      <c r="G33" s="280"/>
      <c r="H33" s="277"/>
    </row>
    <row r="34" spans="1:8" ht="15" customHeight="1" x14ac:dyDescent="0.2">
      <c r="A34" s="256" t="s">
        <v>247</v>
      </c>
      <c r="B34" s="273"/>
      <c r="C34" s="273"/>
      <c r="D34" s="273"/>
      <c r="E34" s="273"/>
      <c r="F34" s="273"/>
      <c r="G34" s="281"/>
      <c r="H34" s="274"/>
    </row>
    <row r="35" spans="1:8" ht="15" customHeight="1" x14ac:dyDescent="0.2">
      <c r="A35" s="261" t="s">
        <v>95</v>
      </c>
      <c r="B35" s="78"/>
      <c r="C35" s="264">
        <v>1</v>
      </c>
      <c r="D35" s="264"/>
      <c r="E35" s="306"/>
      <c r="F35" s="264"/>
      <c r="G35" s="280"/>
      <c r="H35" s="277"/>
    </row>
    <row r="36" spans="1:8" ht="15" customHeight="1" x14ac:dyDescent="0.2">
      <c r="A36" s="256" t="s">
        <v>254</v>
      </c>
      <c r="B36" s="78"/>
      <c r="C36" s="264">
        <v>1</v>
      </c>
      <c r="D36" s="264"/>
      <c r="E36" s="306"/>
      <c r="F36" s="264"/>
      <c r="G36" s="280"/>
      <c r="H36" s="277"/>
    </row>
    <row r="37" spans="1:8" ht="15" customHeight="1" x14ac:dyDescent="0.2">
      <c r="A37" s="256" t="s">
        <v>248</v>
      </c>
      <c r="B37" s="78"/>
      <c r="C37" s="264">
        <v>1</v>
      </c>
      <c r="D37" s="264"/>
      <c r="E37" s="306"/>
      <c r="F37" s="264"/>
      <c r="G37" s="280"/>
      <c r="H37" s="277"/>
    </row>
    <row r="38" spans="1:8" ht="15" customHeight="1" x14ac:dyDescent="0.2">
      <c r="A38" s="256" t="s">
        <v>249</v>
      </c>
      <c r="B38" s="78"/>
      <c r="C38" s="264">
        <v>1</v>
      </c>
      <c r="D38" s="264"/>
      <c r="E38" s="306"/>
      <c r="F38" s="264"/>
      <c r="G38" s="280"/>
      <c r="H38" s="277"/>
    </row>
    <row r="39" spans="1:8" ht="15" customHeight="1" x14ac:dyDescent="0.2">
      <c r="A39" s="256" t="s">
        <v>250</v>
      </c>
      <c r="B39" s="78"/>
      <c r="C39" s="264">
        <v>1</v>
      </c>
      <c r="D39" s="264"/>
      <c r="E39" s="306"/>
      <c r="F39" s="264"/>
      <c r="G39" s="280"/>
      <c r="H39" s="277"/>
    </row>
    <row r="40" spans="1:8" ht="15" customHeight="1" x14ac:dyDescent="0.2">
      <c r="A40" s="256" t="s">
        <v>251</v>
      </c>
      <c r="B40" s="78"/>
      <c r="C40" s="264">
        <v>1</v>
      </c>
      <c r="D40" s="264"/>
      <c r="E40" s="306"/>
      <c r="F40" s="264"/>
      <c r="G40" s="280"/>
      <c r="H40" s="277"/>
    </row>
    <row r="41" spans="1:8" ht="15" customHeight="1" x14ac:dyDescent="0.2">
      <c r="A41" s="256" t="s">
        <v>252</v>
      </c>
      <c r="B41" s="78"/>
      <c r="C41" s="264">
        <v>1</v>
      </c>
      <c r="D41" s="264"/>
      <c r="E41" s="306"/>
      <c r="F41" s="264"/>
      <c r="G41" s="280"/>
      <c r="H41" s="277"/>
    </row>
    <row r="42" spans="1:8" ht="15" customHeight="1" x14ac:dyDescent="0.2">
      <c r="A42" s="256" t="s">
        <v>253</v>
      </c>
      <c r="B42" s="78"/>
      <c r="C42" s="264">
        <v>1</v>
      </c>
      <c r="D42" s="264"/>
      <c r="E42" s="306"/>
      <c r="F42" s="264"/>
      <c r="G42" s="280"/>
      <c r="H42" s="277"/>
    </row>
    <row r="43" spans="1:8" ht="15" customHeight="1" x14ac:dyDescent="0.2">
      <c r="A43" s="256"/>
      <c r="B43" s="78"/>
      <c r="C43" s="264"/>
      <c r="D43" s="264"/>
      <c r="E43" s="306"/>
      <c r="F43" s="264"/>
      <c r="G43" s="280"/>
      <c r="H43" s="277"/>
    </row>
    <row r="44" spans="1:8" ht="13.5" thickBot="1" x14ac:dyDescent="0.25">
      <c r="A44" s="43"/>
      <c r="B44" s="109"/>
      <c r="C44" s="20"/>
      <c r="D44" s="109"/>
      <c r="E44" s="109"/>
      <c r="F44" s="109"/>
      <c r="G44" s="282"/>
      <c r="H44" s="278"/>
    </row>
    <row r="45" spans="1:8" ht="20.100000000000001" customHeight="1" thickBot="1" x14ac:dyDescent="0.25">
      <c r="A45" s="47" t="s">
        <v>27</v>
      </c>
      <c r="B45" s="14">
        <f t="shared" ref="B45:H45" si="0">SUM(B5:B44)</f>
        <v>2</v>
      </c>
      <c r="C45" s="14">
        <f t="shared" si="0"/>
        <v>25</v>
      </c>
      <c r="D45" s="14">
        <f t="shared" si="0"/>
        <v>2</v>
      </c>
      <c r="E45" s="14">
        <f t="shared" si="0"/>
        <v>1</v>
      </c>
      <c r="F45" s="14">
        <f t="shared" si="0"/>
        <v>6</v>
      </c>
      <c r="G45" s="14">
        <f t="shared" si="0"/>
        <v>1</v>
      </c>
      <c r="H45" s="14">
        <f t="shared" si="0"/>
        <v>0</v>
      </c>
    </row>
    <row r="49" spans="1:12" ht="12" customHeight="1" x14ac:dyDescent="0.2"/>
    <row r="50" spans="1:12" ht="13.5" thickBot="1" x14ac:dyDescent="0.25"/>
    <row r="51" spans="1:12" ht="17.100000000000001" customHeight="1" thickBot="1" x14ac:dyDescent="0.25">
      <c r="A51" s="477" t="s">
        <v>271</v>
      </c>
      <c r="B51" s="475"/>
      <c r="C51" s="475"/>
      <c r="D51" s="475"/>
      <c r="E51" s="475"/>
      <c r="F51" s="475"/>
      <c r="G51" s="475"/>
      <c r="H51" s="475"/>
      <c r="I51" s="475"/>
      <c r="J51" s="475"/>
      <c r="K51" s="475"/>
      <c r="L51" s="486"/>
    </row>
    <row r="52" spans="1:12" ht="18" customHeight="1" x14ac:dyDescent="0.2">
      <c r="A52" s="492" t="s">
        <v>12</v>
      </c>
      <c r="B52" s="478" t="s">
        <v>16</v>
      </c>
      <c r="C52" s="478"/>
      <c r="D52" s="479" t="s">
        <v>13</v>
      </c>
      <c r="E52" s="481" t="s">
        <v>14</v>
      </c>
      <c r="F52" s="483" t="s">
        <v>28</v>
      </c>
      <c r="G52" s="484"/>
      <c r="H52" s="484"/>
      <c r="I52" s="485"/>
      <c r="J52" s="488" t="s">
        <v>58</v>
      </c>
      <c r="K52" s="488" t="s">
        <v>52</v>
      </c>
      <c r="L52" s="490" t="s">
        <v>15</v>
      </c>
    </row>
    <row r="53" spans="1:12" ht="15" customHeight="1" x14ac:dyDescent="0.2">
      <c r="A53" s="493"/>
      <c r="B53" s="5" t="s">
        <v>29</v>
      </c>
      <c r="C53" s="5" t="s">
        <v>26</v>
      </c>
      <c r="D53" s="480"/>
      <c r="E53" s="482"/>
      <c r="F53" s="33">
        <v>0.6</v>
      </c>
      <c r="G53" s="34">
        <v>0.8</v>
      </c>
      <c r="H53" s="92">
        <v>1.1000000000000001</v>
      </c>
      <c r="I53" s="92">
        <v>1.2</v>
      </c>
      <c r="J53" s="489"/>
      <c r="K53" s="489"/>
      <c r="L53" s="491"/>
    </row>
    <row r="54" spans="1:12" ht="17.100000000000001" customHeight="1" x14ac:dyDescent="0.2">
      <c r="A54" s="195" t="s">
        <v>97</v>
      </c>
      <c r="B54" s="192">
        <v>0.6</v>
      </c>
      <c r="C54" s="192">
        <v>2.1</v>
      </c>
      <c r="D54" s="193">
        <f t="shared" ref="D54:D61" si="1">B54*C54</f>
        <v>1.26</v>
      </c>
      <c r="E54" s="31">
        <f>B45</f>
        <v>2</v>
      </c>
      <c r="F54" s="80">
        <f>E54</f>
        <v>2</v>
      </c>
      <c r="G54" s="78"/>
      <c r="H54" s="96"/>
      <c r="I54" s="96"/>
      <c r="J54" s="81">
        <f>B54+C54*2</f>
        <v>4.8</v>
      </c>
      <c r="K54" s="81">
        <f>D54*E54*3</f>
        <v>7.5600000000000005</v>
      </c>
      <c r="L54" s="196" t="s">
        <v>76</v>
      </c>
    </row>
    <row r="55" spans="1:12" ht="18" customHeight="1" x14ac:dyDescent="0.2">
      <c r="A55" s="195" t="s">
        <v>98</v>
      </c>
      <c r="B55" s="192">
        <v>0.8</v>
      </c>
      <c r="C55" s="192">
        <v>2.1</v>
      </c>
      <c r="D55" s="193">
        <f t="shared" si="1"/>
        <v>1.6800000000000002</v>
      </c>
      <c r="E55" s="31">
        <f>C45</f>
        <v>25</v>
      </c>
      <c r="F55" s="80"/>
      <c r="G55" s="78">
        <f>E55</f>
        <v>25</v>
      </c>
      <c r="H55" s="96"/>
      <c r="I55" s="96"/>
      <c r="J55" s="81">
        <f>B55+C55*2</f>
        <v>5</v>
      </c>
      <c r="K55" s="81">
        <f>D55*E55*3</f>
        <v>126.00000000000003</v>
      </c>
      <c r="L55" s="196" t="s">
        <v>76</v>
      </c>
    </row>
    <row r="56" spans="1:12" ht="18" customHeight="1" x14ac:dyDescent="0.2">
      <c r="A56" s="195" t="s">
        <v>134</v>
      </c>
      <c r="B56" s="223">
        <v>1.1000000000000001</v>
      </c>
      <c r="C56" s="223">
        <v>2.1</v>
      </c>
      <c r="D56" s="225">
        <f t="shared" si="1"/>
        <v>2.3100000000000005</v>
      </c>
      <c r="E56" s="31">
        <f>D45</f>
        <v>2</v>
      </c>
      <c r="F56" s="80"/>
      <c r="G56" s="78"/>
      <c r="H56" s="96">
        <f>E56</f>
        <v>2</v>
      </c>
      <c r="I56" s="96"/>
      <c r="J56" s="81">
        <f t="shared" ref="J56" si="2">B56+C56*2</f>
        <v>5.3000000000000007</v>
      </c>
      <c r="K56" s="81">
        <f t="shared" ref="K56:K60" si="3">D56*E56*3</f>
        <v>13.860000000000003</v>
      </c>
      <c r="L56" s="196" t="s">
        <v>76</v>
      </c>
    </row>
    <row r="57" spans="1:12" ht="18" customHeight="1" x14ac:dyDescent="0.2">
      <c r="A57" s="195" t="s">
        <v>134</v>
      </c>
      <c r="B57" s="306">
        <v>1.1000000000000001</v>
      </c>
      <c r="C57" s="306">
        <v>2.1</v>
      </c>
      <c r="D57" s="303">
        <f t="shared" ref="D57" si="4">B57*C57</f>
        <v>2.3100000000000005</v>
      </c>
      <c r="E57" s="31">
        <v>1</v>
      </c>
      <c r="F57" s="80"/>
      <c r="G57" s="78"/>
      <c r="H57" s="96">
        <f>E57</f>
        <v>1</v>
      </c>
      <c r="I57" s="96"/>
      <c r="J57" s="81">
        <f t="shared" ref="J57" si="5">B57+C57*2</f>
        <v>5.3000000000000007</v>
      </c>
      <c r="K57" s="81">
        <f t="shared" si="3"/>
        <v>6.9300000000000015</v>
      </c>
      <c r="L57" s="196" t="s">
        <v>290</v>
      </c>
    </row>
    <row r="58" spans="1:12" ht="27" x14ac:dyDescent="0.2">
      <c r="A58" s="195" t="s">
        <v>1284</v>
      </c>
      <c r="B58" s="223">
        <v>1.2</v>
      </c>
      <c r="C58" s="223">
        <v>2.1</v>
      </c>
      <c r="D58" s="225">
        <f t="shared" si="1"/>
        <v>2.52</v>
      </c>
      <c r="E58" s="31">
        <f>F45</f>
        <v>6</v>
      </c>
      <c r="F58" s="80"/>
      <c r="G58" s="78"/>
      <c r="H58" s="96">
        <f>E58</f>
        <v>6</v>
      </c>
      <c r="I58" s="96"/>
      <c r="J58" s="81">
        <f t="shared" ref="J58" si="6">B58+C58*2</f>
        <v>5.4</v>
      </c>
      <c r="K58" s="81"/>
      <c r="L58" s="196" t="s">
        <v>1285</v>
      </c>
    </row>
    <row r="59" spans="1:12" ht="18" customHeight="1" x14ac:dyDescent="0.2">
      <c r="A59" s="195" t="s">
        <v>255</v>
      </c>
      <c r="B59" s="223">
        <v>1.2</v>
      </c>
      <c r="C59" s="223">
        <v>2.1</v>
      </c>
      <c r="D59" s="225">
        <f t="shared" si="1"/>
        <v>2.52</v>
      </c>
      <c r="E59" s="31">
        <f>G45</f>
        <v>1</v>
      </c>
      <c r="F59" s="80"/>
      <c r="G59" s="78"/>
      <c r="H59" s="96"/>
      <c r="I59" s="96">
        <f>E59</f>
        <v>1</v>
      </c>
      <c r="J59" s="81">
        <f>B59+C59*2</f>
        <v>5.4</v>
      </c>
      <c r="K59" s="81">
        <f t="shared" si="3"/>
        <v>7.5600000000000005</v>
      </c>
      <c r="L59" s="196" t="s">
        <v>205</v>
      </c>
    </row>
    <row r="60" spans="1:12" ht="18" customHeight="1" x14ac:dyDescent="0.2">
      <c r="A60" s="283" t="s">
        <v>270</v>
      </c>
      <c r="B60" s="262">
        <v>1.2</v>
      </c>
      <c r="C60" s="262">
        <v>2.1</v>
      </c>
      <c r="D60" s="265">
        <f t="shared" si="1"/>
        <v>2.52</v>
      </c>
      <c r="E60" s="284">
        <f>H45</f>
        <v>0</v>
      </c>
      <c r="F60" s="285"/>
      <c r="G60" s="93"/>
      <c r="H60" s="286"/>
      <c r="I60" s="286"/>
      <c r="J60" s="287"/>
      <c r="K60" s="81">
        <f t="shared" si="3"/>
        <v>0</v>
      </c>
      <c r="L60" s="288" t="s">
        <v>269</v>
      </c>
    </row>
    <row r="61" spans="1:12" ht="18" customHeight="1" thickBot="1" x14ac:dyDescent="0.25">
      <c r="A61" s="197"/>
      <c r="B61" s="20"/>
      <c r="C61" s="20"/>
      <c r="D61" s="20">
        <f t="shared" si="1"/>
        <v>0</v>
      </c>
      <c r="E61" s="32"/>
      <c r="F61" s="23"/>
      <c r="G61" s="20"/>
      <c r="H61" s="32"/>
      <c r="I61" s="32"/>
      <c r="J61" s="82"/>
      <c r="K61" s="82">
        <f>D61*E61*3</f>
        <v>0</v>
      </c>
      <c r="L61" s="198"/>
    </row>
    <row r="62" spans="1:12" ht="18" customHeight="1" thickBot="1" x14ac:dyDescent="0.25">
      <c r="A62" s="27" t="s">
        <v>27</v>
      </c>
      <c r="B62" s="28"/>
      <c r="C62" s="28"/>
      <c r="D62" s="28"/>
      <c r="E62" s="29"/>
      <c r="F62" s="14">
        <f>SUM(F54:F61)</f>
        <v>2</v>
      </c>
      <c r="G62" s="14">
        <f>SUM(G54:G61)</f>
        <v>25</v>
      </c>
      <c r="H62" s="14">
        <f>SUM(H54:H61)</f>
        <v>9</v>
      </c>
      <c r="I62" s="14">
        <f>SUM(I54:I61)</f>
        <v>1</v>
      </c>
      <c r="J62" s="14">
        <f>SUMPRODUCT(E54:E61,J54:J61)</f>
        <v>188.3</v>
      </c>
      <c r="K62" s="14">
        <f>SUM(K54:K61)</f>
        <v>161.91000000000005</v>
      </c>
      <c r="L62" s="30"/>
    </row>
    <row r="63" spans="1:12" ht="18" customHeight="1" x14ac:dyDescent="0.2"/>
  </sheetData>
  <mergeCells count="12">
    <mergeCell ref="B52:C52"/>
    <mergeCell ref="D52:D53"/>
    <mergeCell ref="E52:E53"/>
    <mergeCell ref="F52:I52"/>
    <mergeCell ref="A1:H1"/>
    <mergeCell ref="A3:A4"/>
    <mergeCell ref="A51:L51"/>
    <mergeCell ref="J52:J53"/>
    <mergeCell ref="K52:K53"/>
    <mergeCell ref="L52:L53"/>
    <mergeCell ref="A52:A53"/>
    <mergeCell ref="B3:G3"/>
  </mergeCells>
  <printOptions horizontalCentered="1"/>
  <pageMargins left="0.59055118110236227" right="0.59055118110236227" top="0.59055118110236227" bottom="0.78740157480314965" header="0.51181102362204722" footer="0.39370078740157483"/>
  <pageSetup paperSize="9" scale="90" orientation="landscape" horizontalDpi="300" verticalDpi="300" r:id="rId1"/>
  <headerFooter alignWithMargins="0">
    <oddFooter>&amp;L&amp;"Tahoma,Normal"&amp;9&amp;F/&amp;A&amp;R&amp;"Tahoma,Normal"&amp;9Pag.: 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showGridLines="0" showZeros="0" zoomScale="90" zoomScaleNormal="90" workbookViewId="0">
      <pane xSplit="1" ySplit="4" topLeftCell="B5" activePane="bottomRight" state="frozen"/>
      <selection activeCell="D345" sqref="D345"/>
      <selection pane="topRight" activeCell="D345" sqref="D345"/>
      <selection pane="bottomLeft" activeCell="D345" sqref="D345"/>
      <selection pane="bottomRight" activeCell="D345" sqref="D345"/>
    </sheetView>
  </sheetViews>
  <sheetFormatPr defaultRowHeight="12.75" x14ac:dyDescent="0.2"/>
  <cols>
    <col min="1" max="1" width="30.28515625" style="1" customWidth="1"/>
    <col min="2" max="11" width="8.42578125" style="1" customWidth="1"/>
    <col min="12" max="16384" width="9.140625" style="1"/>
  </cols>
  <sheetData>
    <row r="1" spans="1:11" ht="24.95" customHeight="1" thickBot="1" x14ac:dyDescent="0.25">
      <c r="A1" s="477" t="s">
        <v>264</v>
      </c>
      <c r="B1" s="475"/>
      <c r="C1" s="475"/>
      <c r="D1" s="475"/>
      <c r="E1" s="475"/>
      <c r="F1" s="475"/>
      <c r="G1" s="475"/>
      <c r="H1" s="475"/>
      <c r="I1" s="475"/>
      <c r="J1" s="475"/>
      <c r="K1" s="486"/>
    </row>
    <row r="2" spans="1:11" s="8" customFormat="1" ht="17.100000000000001" customHeight="1" thickBot="1" x14ac:dyDescent="0.25">
      <c r="A2" s="70" t="s">
        <v>8</v>
      </c>
      <c r="B2" s="61" t="s">
        <v>217</v>
      </c>
      <c r="F2" s="71" t="s">
        <v>9</v>
      </c>
      <c r="G2" s="75" t="s">
        <v>173</v>
      </c>
      <c r="H2" s="116"/>
      <c r="J2" s="72" t="s">
        <v>10</v>
      </c>
      <c r="K2" s="101" t="s">
        <v>218</v>
      </c>
    </row>
    <row r="3" spans="1:11" s="8" customFormat="1" ht="17.100000000000001" customHeight="1" thickTop="1" thickBot="1" x14ac:dyDescent="0.25">
      <c r="A3" s="510" t="s">
        <v>17</v>
      </c>
      <c r="B3" s="499" t="s">
        <v>138</v>
      </c>
      <c r="C3" s="500"/>
      <c r="D3" s="500"/>
      <c r="E3" s="500"/>
      <c r="F3" s="500"/>
      <c r="G3" s="501"/>
      <c r="H3" s="500" t="s">
        <v>285</v>
      </c>
      <c r="I3" s="500"/>
      <c r="J3" s="500"/>
      <c r="K3" s="502"/>
    </row>
    <row r="4" spans="1:11" ht="17.100000000000001" customHeight="1" thickTop="1" x14ac:dyDescent="0.2">
      <c r="A4" s="482"/>
      <c r="B4" s="298" t="s">
        <v>263</v>
      </c>
      <c r="C4" s="87" t="s">
        <v>179</v>
      </c>
      <c r="D4" s="87" t="s">
        <v>265</v>
      </c>
      <c r="E4" s="87" t="s">
        <v>266</v>
      </c>
      <c r="F4" s="87" t="s">
        <v>262</v>
      </c>
      <c r="G4" s="310" t="s">
        <v>261</v>
      </c>
      <c r="H4" s="87" t="s">
        <v>286</v>
      </c>
      <c r="I4" s="87" t="s">
        <v>258</v>
      </c>
      <c r="J4" s="87" t="s">
        <v>259</v>
      </c>
      <c r="K4" s="87" t="s">
        <v>260</v>
      </c>
    </row>
    <row r="5" spans="1:11" ht="15" customHeight="1" x14ac:dyDescent="0.2">
      <c r="A5" s="269" t="s">
        <v>219</v>
      </c>
      <c r="B5" s="305"/>
      <c r="C5" s="266"/>
      <c r="D5" s="266"/>
      <c r="E5" s="266"/>
      <c r="F5" s="266"/>
      <c r="G5" s="311">
        <v>1</v>
      </c>
      <c r="H5" s="266"/>
      <c r="I5" s="266"/>
      <c r="J5" s="38"/>
      <c r="K5" s="191"/>
    </row>
    <row r="6" spans="1:11" ht="15" customHeight="1" x14ac:dyDescent="0.2">
      <c r="A6" s="270" t="s">
        <v>220</v>
      </c>
      <c r="B6" s="302"/>
      <c r="C6" s="267"/>
      <c r="D6" s="267"/>
      <c r="E6" s="267"/>
      <c r="F6" s="267"/>
      <c r="G6" s="312">
        <v>1</v>
      </c>
      <c r="H6" s="267"/>
      <c r="I6" s="267"/>
      <c r="J6" s="39"/>
      <c r="K6" s="140"/>
    </row>
    <row r="7" spans="1:11" ht="15" customHeight="1" x14ac:dyDescent="0.2">
      <c r="A7" s="270" t="s">
        <v>221</v>
      </c>
      <c r="B7" s="302"/>
      <c r="C7" s="267"/>
      <c r="D7" s="267"/>
      <c r="E7" s="267"/>
      <c r="F7" s="267"/>
      <c r="G7" s="312">
        <v>1</v>
      </c>
      <c r="H7" s="267"/>
      <c r="I7" s="267"/>
      <c r="J7" s="39"/>
      <c r="K7" s="140"/>
    </row>
    <row r="8" spans="1:11" ht="15" customHeight="1" x14ac:dyDescent="0.2">
      <c r="A8" s="270" t="s">
        <v>222</v>
      </c>
      <c r="B8" s="273"/>
      <c r="C8" s="274"/>
      <c r="D8" s="274"/>
      <c r="E8" s="274"/>
      <c r="F8" s="274"/>
      <c r="G8" s="313"/>
      <c r="H8" s="274"/>
      <c r="I8" s="274"/>
      <c r="J8" s="275"/>
      <c r="K8" s="219"/>
    </row>
    <row r="9" spans="1:11" ht="15" customHeight="1" x14ac:dyDescent="0.2">
      <c r="A9" s="270" t="s">
        <v>223</v>
      </c>
      <c r="B9" s="273"/>
      <c r="C9" s="274"/>
      <c r="D9" s="274"/>
      <c r="E9" s="274"/>
      <c r="F9" s="274"/>
      <c r="G9" s="313"/>
      <c r="H9" s="274"/>
      <c r="I9" s="274"/>
      <c r="J9" s="275"/>
      <c r="K9" s="219"/>
    </row>
    <row r="10" spans="1:11" ht="15" customHeight="1" x14ac:dyDescent="0.2">
      <c r="A10" s="270" t="s">
        <v>224</v>
      </c>
      <c r="B10" s="273"/>
      <c r="C10" s="274"/>
      <c r="D10" s="274"/>
      <c r="E10" s="274"/>
      <c r="F10" s="274"/>
      <c r="G10" s="313"/>
      <c r="H10" s="274"/>
      <c r="I10" s="274"/>
      <c r="J10" s="275"/>
      <c r="K10" s="219"/>
    </row>
    <row r="11" spans="1:11" ht="15" customHeight="1" x14ac:dyDescent="0.2">
      <c r="A11" s="270" t="s">
        <v>225</v>
      </c>
      <c r="B11" s="302"/>
      <c r="C11" s="267"/>
      <c r="D11" s="267"/>
      <c r="E11" s="267">
        <v>1</v>
      </c>
      <c r="F11" s="267"/>
      <c r="G11" s="312"/>
      <c r="H11" s="267"/>
      <c r="I11" s="267"/>
      <c r="J11" s="39"/>
      <c r="K11" s="140"/>
    </row>
    <row r="12" spans="1:11" ht="21" x14ac:dyDescent="0.2">
      <c r="A12" s="270" t="s">
        <v>226</v>
      </c>
      <c r="B12" s="302"/>
      <c r="C12" s="267"/>
      <c r="D12" s="267"/>
      <c r="E12" s="267">
        <v>1</v>
      </c>
      <c r="F12" s="267"/>
      <c r="G12" s="312">
        <v>1</v>
      </c>
      <c r="H12" s="267"/>
      <c r="I12" s="267"/>
      <c r="J12" s="39"/>
      <c r="K12" s="140"/>
    </row>
    <row r="13" spans="1:11" ht="15" customHeight="1" x14ac:dyDescent="0.2">
      <c r="A13" s="270" t="s">
        <v>227</v>
      </c>
      <c r="B13" s="302"/>
      <c r="C13" s="267"/>
      <c r="D13" s="267">
        <v>1</v>
      </c>
      <c r="E13" s="267"/>
      <c r="F13" s="267"/>
      <c r="G13" s="312"/>
      <c r="H13" s="267"/>
      <c r="I13" s="267"/>
      <c r="J13" s="39"/>
      <c r="K13" s="140"/>
    </row>
    <row r="14" spans="1:11" ht="15" customHeight="1" x14ac:dyDescent="0.2">
      <c r="A14" s="270" t="s">
        <v>228</v>
      </c>
      <c r="B14" s="302"/>
      <c r="C14" s="267"/>
      <c r="D14" s="267"/>
      <c r="E14" s="267">
        <v>1</v>
      </c>
      <c r="F14" s="267"/>
      <c r="G14" s="312"/>
      <c r="H14" s="267"/>
      <c r="I14" s="267"/>
      <c r="J14" s="39"/>
      <c r="K14" s="140"/>
    </row>
    <row r="15" spans="1:11" ht="15" customHeight="1" x14ac:dyDescent="0.2">
      <c r="A15" s="270" t="s">
        <v>229</v>
      </c>
      <c r="B15" s="273"/>
      <c r="C15" s="274"/>
      <c r="D15" s="274"/>
      <c r="E15" s="274"/>
      <c r="F15" s="274"/>
      <c r="G15" s="313"/>
      <c r="H15" s="274"/>
      <c r="I15" s="274"/>
      <c r="J15" s="275"/>
      <c r="K15" s="219"/>
    </row>
    <row r="16" spans="1:11" ht="15" customHeight="1" x14ac:dyDescent="0.2">
      <c r="A16" s="270" t="s">
        <v>230</v>
      </c>
      <c r="B16" s="302"/>
      <c r="C16" s="267"/>
      <c r="D16" s="267"/>
      <c r="E16" s="267"/>
      <c r="F16" s="267"/>
      <c r="G16" s="312"/>
      <c r="H16" s="267">
        <v>1</v>
      </c>
      <c r="I16" s="267"/>
      <c r="J16" s="39"/>
      <c r="K16" s="140"/>
    </row>
    <row r="17" spans="1:11" ht="15" customHeight="1" x14ac:dyDescent="0.2">
      <c r="A17" s="270" t="s">
        <v>231</v>
      </c>
      <c r="B17" s="273"/>
      <c r="C17" s="274"/>
      <c r="D17" s="274"/>
      <c r="E17" s="274"/>
      <c r="F17" s="274"/>
      <c r="G17" s="313"/>
      <c r="H17" s="274"/>
      <c r="I17" s="274"/>
      <c r="J17" s="275"/>
      <c r="K17" s="219"/>
    </row>
    <row r="18" spans="1:11" ht="15" customHeight="1" x14ac:dyDescent="0.2">
      <c r="A18" s="270" t="s">
        <v>232</v>
      </c>
      <c r="B18" s="273"/>
      <c r="C18" s="274"/>
      <c r="D18" s="274"/>
      <c r="E18" s="274"/>
      <c r="F18" s="274"/>
      <c r="G18" s="313"/>
      <c r="H18" s="274"/>
      <c r="I18" s="274"/>
      <c r="J18" s="275"/>
      <c r="K18" s="219"/>
    </row>
    <row r="19" spans="1:11" ht="15" customHeight="1" x14ac:dyDescent="0.2">
      <c r="A19" s="270" t="s">
        <v>233</v>
      </c>
      <c r="B19" s="273"/>
      <c r="C19" s="274"/>
      <c r="D19" s="274"/>
      <c r="E19" s="274"/>
      <c r="F19" s="274"/>
      <c r="G19" s="313"/>
      <c r="H19" s="274"/>
      <c r="I19" s="274"/>
      <c r="J19" s="275"/>
      <c r="K19" s="219"/>
    </row>
    <row r="20" spans="1:11" ht="15" customHeight="1" x14ac:dyDescent="0.2">
      <c r="A20" s="270" t="s">
        <v>234</v>
      </c>
      <c r="B20" s="302"/>
      <c r="C20" s="267"/>
      <c r="D20" s="267"/>
      <c r="E20" s="267"/>
      <c r="F20" s="267"/>
      <c r="G20" s="312"/>
      <c r="H20" s="267"/>
      <c r="I20" s="267"/>
      <c r="J20" s="39"/>
      <c r="K20" s="140">
        <v>1</v>
      </c>
    </row>
    <row r="21" spans="1:11" ht="15" customHeight="1" x14ac:dyDescent="0.2">
      <c r="A21" s="270" t="s">
        <v>257</v>
      </c>
      <c r="B21" s="302"/>
      <c r="C21" s="267"/>
      <c r="D21" s="267"/>
      <c r="E21" s="267"/>
      <c r="F21" s="267"/>
      <c r="G21" s="312"/>
      <c r="H21" s="267"/>
      <c r="I21" s="267"/>
      <c r="J21" s="39">
        <v>1</v>
      </c>
      <c r="K21" s="140">
        <v>1</v>
      </c>
    </row>
    <row r="22" spans="1:11" ht="15" customHeight="1" x14ac:dyDescent="0.2">
      <c r="A22" s="270" t="s">
        <v>235</v>
      </c>
      <c r="B22" s="302"/>
      <c r="C22" s="267"/>
      <c r="D22" s="267"/>
      <c r="E22" s="267"/>
      <c r="F22" s="267"/>
      <c r="G22" s="312"/>
      <c r="H22" s="267"/>
      <c r="I22" s="267">
        <v>1</v>
      </c>
      <c r="J22" s="39"/>
      <c r="K22" s="140">
        <v>1</v>
      </c>
    </row>
    <row r="23" spans="1:11" ht="15" customHeight="1" x14ac:dyDescent="0.2">
      <c r="A23" s="270" t="s">
        <v>236</v>
      </c>
      <c r="B23" s="273"/>
      <c r="C23" s="274"/>
      <c r="D23" s="274"/>
      <c r="E23" s="274"/>
      <c r="F23" s="274"/>
      <c r="G23" s="313"/>
      <c r="H23" s="274"/>
      <c r="I23" s="274"/>
      <c r="J23" s="275"/>
      <c r="K23" s="219"/>
    </row>
    <row r="24" spans="1:11" ht="15" customHeight="1" x14ac:dyDescent="0.2">
      <c r="A24" s="270" t="s">
        <v>240</v>
      </c>
      <c r="B24" s="302">
        <v>1</v>
      </c>
      <c r="C24" s="267"/>
      <c r="D24" s="267"/>
      <c r="E24" s="267"/>
      <c r="F24" s="267"/>
      <c r="G24" s="312"/>
      <c r="H24" s="267"/>
      <c r="I24" s="267"/>
      <c r="J24" s="39"/>
      <c r="K24" s="140"/>
    </row>
    <row r="25" spans="1:11" ht="15" customHeight="1" x14ac:dyDescent="0.2">
      <c r="A25" s="270" t="s">
        <v>241</v>
      </c>
      <c r="B25" s="302">
        <v>1</v>
      </c>
      <c r="C25" s="267"/>
      <c r="D25" s="267"/>
      <c r="E25" s="267"/>
      <c r="F25" s="267"/>
      <c r="G25" s="312"/>
      <c r="H25" s="267"/>
      <c r="I25" s="267"/>
      <c r="J25" s="39"/>
      <c r="K25" s="140"/>
    </row>
    <row r="26" spans="1:11" ht="15" customHeight="1" x14ac:dyDescent="0.2">
      <c r="A26" s="270" t="s">
        <v>237</v>
      </c>
      <c r="B26" s="273"/>
      <c r="C26" s="274"/>
      <c r="D26" s="274"/>
      <c r="E26" s="274"/>
      <c r="F26" s="274"/>
      <c r="G26" s="313"/>
      <c r="H26" s="274"/>
      <c r="I26" s="274"/>
      <c r="J26" s="275"/>
      <c r="K26" s="219"/>
    </row>
    <row r="27" spans="1:11" ht="15" customHeight="1" x14ac:dyDescent="0.2">
      <c r="A27" s="270" t="s">
        <v>238</v>
      </c>
      <c r="B27" s="302"/>
      <c r="C27" s="267"/>
      <c r="D27" s="267"/>
      <c r="E27" s="267"/>
      <c r="F27" s="267"/>
      <c r="G27" s="312"/>
      <c r="H27" s="267"/>
      <c r="I27" s="267"/>
      <c r="J27" s="39"/>
      <c r="K27" s="140"/>
    </row>
    <row r="28" spans="1:11" ht="21" x14ac:dyDescent="0.2">
      <c r="A28" s="270" t="s">
        <v>239</v>
      </c>
      <c r="B28" s="302"/>
      <c r="C28" s="267">
        <v>12</v>
      </c>
      <c r="D28" s="267"/>
      <c r="E28" s="267"/>
      <c r="F28" s="267"/>
      <c r="G28" s="312"/>
      <c r="H28" s="267"/>
      <c r="I28" s="267"/>
      <c r="J28" s="39"/>
      <c r="K28" s="140">
        <v>1</v>
      </c>
    </row>
    <row r="29" spans="1:11" ht="15" customHeight="1" x14ac:dyDescent="0.2">
      <c r="A29" s="270" t="s">
        <v>242</v>
      </c>
      <c r="B29" s="302"/>
      <c r="C29" s="267">
        <v>13</v>
      </c>
      <c r="D29" s="267">
        <v>1</v>
      </c>
      <c r="E29" s="267"/>
      <c r="F29" s="267"/>
      <c r="G29" s="312"/>
      <c r="H29" s="267"/>
      <c r="I29" s="267"/>
      <c r="J29" s="39"/>
      <c r="K29" s="140">
        <v>2</v>
      </c>
    </row>
    <row r="30" spans="1:11" ht="15" customHeight="1" x14ac:dyDescent="0.2">
      <c r="A30" s="271" t="s">
        <v>243</v>
      </c>
      <c r="B30" s="273"/>
      <c r="C30" s="274"/>
      <c r="D30" s="274"/>
      <c r="E30" s="274"/>
      <c r="F30" s="274"/>
      <c r="G30" s="313"/>
      <c r="H30" s="274"/>
      <c r="I30" s="274"/>
      <c r="J30" s="275"/>
      <c r="K30" s="219"/>
    </row>
    <row r="31" spans="1:11" ht="15" customHeight="1" x14ac:dyDescent="0.2">
      <c r="A31" s="271" t="s">
        <v>244</v>
      </c>
      <c r="B31" s="273"/>
      <c r="C31" s="274"/>
      <c r="D31" s="274"/>
      <c r="E31" s="274"/>
      <c r="F31" s="274"/>
      <c r="G31" s="313"/>
      <c r="H31" s="274"/>
      <c r="I31" s="274"/>
      <c r="J31" s="275"/>
      <c r="K31" s="219"/>
    </row>
    <row r="32" spans="1:11" ht="15" customHeight="1" x14ac:dyDescent="0.2">
      <c r="A32" s="270" t="s">
        <v>245</v>
      </c>
      <c r="B32" s="273"/>
      <c r="C32" s="274"/>
      <c r="D32" s="274"/>
      <c r="E32" s="274"/>
      <c r="F32" s="274"/>
      <c r="G32" s="313"/>
      <c r="H32" s="274"/>
      <c r="I32" s="274"/>
      <c r="J32" s="275"/>
      <c r="K32" s="219"/>
    </row>
    <row r="33" spans="1:11" ht="15" customHeight="1" x14ac:dyDescent="0.2">
      <c r="A33" s="271" t="s">
        <v>246</v>
      </c>
      <c r="B33" s="306"/>
      <c r="C33" s="39"/>
      <c r="D33" s="39"/>
      <c r="E33" s="39"/>
      <c r="F33" s="39">
        <v>6</v>
      </c>
      <c r="G33" s="88">
        <v>1</v>
      </c>
      <c r="H33" s="39"/>
      <c r="I33" s="39"/>
      <c r="J33" s="39"/>
      <c r="K33" s="140"/>
    </row>
    <row r="34" spans="1:11" ht="15" customHeight="1" x14ac:dyDescent="0.2">
      <c r="A34" s="271" t="s">
        <v>247</v>
      </c>
      <c r="B34" s="273"/>
      <c r="C34" s="274"/>
      <c r="D34" s="274"/>
      <c r="E34" s="274"/>
      <c r="F34" s="274"/>
      <c r="G34" s="313"/>
      <c r="H34" s="274"/>
      <c r="I34" s="274"/>
      <c r="J34" s="275"/>
      <c r="K34" s="219"/>
    </row>
    <row r="35" spans="1:11" ht="15" customHeight="1" x14ac:dyDescent="0.2">
      <c r="A35" s="271" t="s">
        <v>95</v>
      </c>
      <c r="B35" s="306"/>
      <c r="C35" s="39"/>
      <c r="D35" s="39"/>
      <c r="E35" s="39"/>
      <c r="F35" s="39"/>
      <c r="G35" s="88"/>
      <c r="H35" s="39"/>
      <c r="I35" s="39">
        <v>1</v>
      </c>
      <c r="J35" s="39"/>
      <c r="K35" s="140"/>
    </row>
    <row r="36" spans="1:11" ht="15" customHeight="1" x14ac:dyDescent="0.2">
      <c r="A36" s="271" t="s">
        <v>254</v>
      </c>
      <c r="B36" s="273"/>
      <c r="C36" s="274"/>
      <c r="D36" s="274"/>
      <c r="E36" s="274"/>
      <c r="F36" s="274"/>
      <c r="G36" s="313"/>
      <c r="H36" s="274"/>
      <c r="I36" s="274"/>
      <c r="J36" s="275"/>
      <c r="K36" s="219"/>
    </row>
    <row r="37" spans="1:11" ht="15" customHeight="1" x14ac:dyDescent="0.2">
      <c r="A37" s="271" t="s">
        <v>248</v>
      </c>
      <c r="B37" s="306">
        <v>1</v>
      </c>
      <c r="C37" s="39"/>
      <c r="D37" s="39"/>
      <c r="E37" s="39"/>
      <c r="F37" s="39"/>
      <c r="G37" s="88"/>
      <c r="H37" s="39"/>
      <c r="I37" s="39"/>
      <c r="J37" s="39"/>
      <c r="K37" s="140"/>
    </row>
    <row r="38" spans="1:11" ht="15" customHeight="1" x14ac:dyDescent="0.2">
      <c r="A38" s="271" t="s">
        <v>249</v>
      </c>
      <c r="B38" s="306">
        <v>1</v>
      </c>
      <c r="C38" s="39"/>
      <c r="D38" s="39"/>
      <c r="E38" s="39"/>
      <c r="F38" s="39"/>
      <c r="G38" s="88"/>
      <c r="H38" s="39"/>
      <c r="I38" s="39"/>
      <c r="J38" s="39"/>
      <c r="K38" s="140"/>
    </row>
    <row r="39" spans="1:11" ht="15" customHeight="1" x14ac:dyDescent="0.2">
      <c r="A39" s="271" t="s">
        <v>250</v>
      </c>
      <c r="B39" s="306">
        <v>1</v>
      </c>
      <c r="C39" s="39"/>
      <c r="D39" s="39"/>
      <c r="E39" s="39"/>
      <c r="F39" s="39"/>
      <c r="G39" s="88"/>
      <c r="H39" s="39"/>
      <c r="I39" s="39"/>
      <c r="J39" s="39"/>
      <c r="K39" s="140"/>
    </row>
    <row r="40" spans="1:11" ht="15" customHeight="1" x14ac:dyDescent="0.2">
      <c r="A40" s="271" t="s">
        <v>251</v>
      </c>
      <c r="B40" s="306">
        <v>1</v>
      </c>
      <c r="C40" s="39"/>
      <c r="D40" s="39"/>
      <c r="E40" s="39"/>
      <c r="F40" s="39"/>
      <c r="G40" s="88"/>
      <c r="H40" s="39"/>
      <c r="I40" s="39"/>
      <c r="J40" s="39"/>
      <c r="K40" s="140"/>
    </row>
    <row r="41" spans="1:11" ht="15" customHeight="1" x14ac:dyDescent="0.2">
      <c r="A41" s="271" t="s">
        <v>252</v>
      </c>
      <c r="B41" s="273"/>
      <c r="C41" s="274"/>
      <c r="D41" s="274"/>
      <c r="E41" s="274"/>
      <c r="F41" s="274"/>
      <c r="G41" s="313"/>
      <c r="H41" s="274"/>
      <c r="I41" s="274"/>
      <c r="J41" s="275"/>
      <c r="K41" s="219"/>
    </row>
    <row r="42" spans="1:11" ht="15" customHeight="1" x14ac:dyDescent="0.2">
      <c r="A42" s="271" t="s">
        <v>253</v>
      </c>
      <c r="B42" s="273"/>
      <c r="C42" s="274"/>
      <c r="D42" s="274"/>
      <c r="E42" s="274"/>
      <c r="F42" s="274"/>
      <c r="G42" s="313"/>
      <c r="H42" s="274"/>
      <c r="I42" s="274"/>
      <c r="J42" s="275"/>
      <c r="K42" s="219"/>
    </row>
    <row r="43" spans="1:11" x14ac:dyDescent="0.2">
      <c r="A43" s="270"/>
      <c r="B43" s="78"/>
      <c r="C43" s="83"/>
      <c r="D43" s="83"/>
      <c r="E43" s="83"/>
      <c r="F43" s="83"/>
      <c r="G43" s="314"/>
      <c r="H43" s="83"/>
      <c r="I43" s="83"/>
      <c r="J43" s="39"/>
      <c r="K43" s="140"/>
    </row>
    <row r="44" spans="1:11" ht="13.5" thickBot="1" x14ac:dyDescent="0.25">
      <c r="A44" s="272"/>
      <c r="B44" s="109"/>
      <c r="C44" s="268"/>
      <c r="D44" s="268"/>
      <c r="E44" s="268"/>
      <c r="F44" s="268"/>
      <c r="G44" s="315"/>
      <c r="H44" s="268"/>
      <c r="I44" s="268"/>
      <c r="J44" s="133"/>
      <c r="K44" s="181"/>
    </row>
    <row r="45" spans="1:11" ht="20.100000000000001" customHeight="1" thickBot="1" x14ac:dyDescent="0.25">
      <c r="A45" s="47" t="s">
        <v>27</v>
      </c>
      <c r="B45" s="14">
        <f>SUM(B5:B44)</f>
        <v>6</v>
      </c>
      <c r="C45" s="14">
        <f t="shared" ref="C45:K45" si="0">SUM(C5:C44)</f>
        <v>25</v>
      </c>
      <c r="D45" s="14">
        <f t="shared" si="0"/>
        <v>2</v>
      </c>
      <c r="E45" s="14">
        <f t="shared" si="0"/>
        <v>3</v>
      </c>
      <c r="F45" s="14">
        <f t="shared" si="0"/>
        <v>6</v>
      </c>
      <c r="G45" s="14">
        <f t="shared" si="0"/>
        <v>5</v>
      </c>
      <c r="H45" s="14">
        <f t="shared" si="0"/>
        <v>1</v>
      </c>
      <c r="I45" s="14">
        <f t="shared" si="0"/>
        <v>2</v>
      </c>
      <c r="J45" s="14">
        <f t="shared" si="0"/>
        <v>1</v>
      </c>
      <c r="K45" s="14">
        <f t="shared" si="0"/>
        <v>6</v>
      </c>
    </row>
    <row r="48" spans="1:11" ht="13.5" thickBot="1" x14ac:dyDescent="0.25"/>
    <row r="49" spans="1:12" ht="17.100000000000001" customHeight="1" thickBot="1" x14ac:dyDescent="0.25">
      <c r="A49" s="477" t="s">
        <v>145</v>
      </c>
      <c r="B49" s="475"/>
      <c r="C49" s="475"/>
      <c r="D49" s="475"/>
      <c r="E49" s="475"/>
      <c r="F49" s="475"/>
      <c r="G49" s="475"/>
      <c r="H49" s="475"/>
      <c r="I49" s="475"/>
      <c r="J49" s="475"/>
      <c r="K49" s="475"/>
      <c r="L49" s="486"/>
    </row>
    <row r="50" spans="1:12" ht="17.100000000000001" customHeight="1" x14ac:dyDescent="0.2">
      <c r="A50" s="511" t="s">
        <v>12</v>
      </c>
      <c r="B50" s="513" t="s">
        <v>16</v>
      </c>
      <c r="C50" s="514"/>
      <c r="D50" s="517" t="s">
        <v>13</v>
      </c>
      <c r="E50" s="519" t="s">
        <v>14</v>
      </c>
      <c r="F50" s="503" t="s">
        <v>54</v>
      </c>
      <c r="G50" s="504"/>
      <c r="H50" s="505" t="s">
        <v>287</v>
      </c>
      <c r="I50" s="504"/>
      <c r="J50" s="521" t="s">
        <v>24</v>
      </c>
      <c r="K50" s="522"/>
      <c r="L50" s="523" t="s">
        <v>15</v>
      </c>
    </row>
    <row r="51" spans="1:12" ht="17.100000000000001" customHeight="1" x14ac:dyDescent="0.2">
      <c r="A51" s="511"/>
      <c r="B51" s="515"/>
      <c r="C51" s="516"/>
      <c r="D51" s="517"/>
      <c r="E51" s="519"/>
      <c r="F51" s="506" t="s">
        <v>210</v>
      </c>
      <c r="G51" s="525" t="s">
        <v>284</v>
      </c>
      <c r="H51" s="506" t="s">
        <v>291</v>
      </c>
      <c r="I51" s="525" t="s">
        <v>272</v>
      </c>
      <c r="J51" s="497" t="s">
        <v>48</v>
      </c>
      <c r="K51" s="498"/>
      <c r="L51" s="523"/>
    </row>
    <row r="52" spans="1:12" ht="18" customHeight="1" x14ac:dyDescent="0.2">
      <c r="A52" s="512"/>
      <c r="B52" s="25" t="s">
        <v>25</v>
      </c>
      <c r="C52" s="25" t="s">
        <v>26</v>
      </c>
      <c r="D52" s="518"/>
      <c r="E52" s="520"/>
      <c r="F52" s="507"/>
      <c r="G52" s="526"/>
      <c r="H52" s="507"/>
      <c r="I52" s="526"/>
      <c r="J52" s="139" t="s">
        <v>211</v>
      </c>
      <c r="K52" s="24" t="s">
        <v>293</v>
      </c>
      <c r="L52" s="524"/>
    </row>
    <row r="53" spans="1:12" ht="17.100000000000001" customHeight="1" x14ac:dyDescent="0.2">
      <c r="A53" s="199" t="s">
        <v>263</v>
      </c>
      <c r="B53" s="194">
        <v>0.6</v>
      </c>
      <c r="C53" s="78">
        <v>0.8</v>
      </c>
      <c r="D53" s="78">
        <f t="shared" ref="D53:D63" si="1">B53*C53</f>
        <v>0.48</v>
      </c>
      <c r="E53" s="79">
        <f>B45</f>
        <v>6</v>
      </c>
      <c r="F53" s="80">
        <f>D53*E53</f>
        <v>2.88</v>
      </c>
      <c r="G53" s="316"/>
      <c r="H53" s="289"/>
      <c r="I53" s="242"/>
      <c r="J53" s="243">
        <f>I53</f>
        <v>0</v>
      </c>
      <c r="K53" s="242">
        <f>F53</f>
        <v>2.88</v>
      </c>
      <c r="L53" s="200" t="s">
        <v>210</v>
      </c>
    </row>
    <row r="54" spans="1:12" ht="17.100000000000001" customHeight="1" x14ac:dyDescent="0.2">
      <c r="A54" s="199" t="s">
        <v>179</v>
      </c>
      <c r="B54" s="194">
        <v>0.5</v>
      </c>
      <c r="C54" s="78">
        <v>0.6</v>
      </c>
      <c r="D54" s="78">
        <f t="shared" si="1"/>
        <v>0.3</v>
      </c>
      <c r="E54" s="79">
        <f>C45</f>
        <v>25</v>
      </c>
      <c r="F54" s="80">
        <f>D54*E54</f>
        <v>7.5</v>
      </c>
      <c r="G54" s="316"/>
      <c r="H54" s="289"/>
      <c r="I54" s="242"/>
      <c r="J54" s="243">
        <f>G54</f>
        <v>0</v>
      </c>
      <c r="K54" s="242">
        <f t="shared" ref="K54:K58" si="2">F54</f>
        <v>7.5</v>
      </c>
      <c r="L54" s="201" t="s">
        <v>210</v>
      </c>
    </row>
    <row r="55" spans="1:12" ht="17.100000000000001" customHeight="1" x14ac:dyDescent="0.2">
      <c r="A55" s="199" t="s">
        <v>265</v>
      </c>
      <c r="B55" s="194">
        <v>1.2</v>
      </c>
      <c r="C55" s="78">
        <v>1.6</v>
      </c>
      <c r="D55" s="78">
        <f t="shared" si="1"/>
        <v>1.92</v>
      </c>
      <c r="E55" s="79">
        <f>D45</f>
        <v>2</v>
      </c>
      <c r="F55" s="80"/>
      <c r="G55" s="316">
        <f>D55*E55</f>
        <v>3.84</v>
      </c>
      <c r="H55" s="289"/>
      <c r="I55" s="242"/>
      <c r="J55" s="243"/>
      <c r="K55" s="242">
        <f>G55</f>
        <v>3.84</v>
      </c>
      <c r="L55" s="201" t="s">
        <v>180</v>
      </c>
    </row>
    <row r="56" spans="1:12" ht="17.100000000000001" customHeight="1" x14ac:dyDescent="0.2">
      <c r="A56" s="199" t="s">
        <v>266</v>
      </c>
      <c r="B56" s="194">
        <v>2</v>
      </c>
      <c r="C56" s="78">
        <v>0.7</v>
      </c>
      <c r="D56" s="78">
        <f t="shared" si="1"/>
        <v>1.4</v>
      </c>
      <c r="E56" s="79">
        <f>E45</f>
        <v>3</v>
      </c>
      <c r="F56" s="80">
        <f t="shared" ref="F56:F58" si="3">D56*E56</f>
        <v>4.1999999999999993</v>
      </c>
      <c r="G56" s="316"/>
      <c r="H56" s="289"/>
      <c r="I56" s="242"/>
      <c r="J56" s="243"/>
      <c r="K56" s="242">
        <f t="shared" si="2"/>
        <v>4.1999999999999993</v>
      </c>
      <c r="L56" s="201" t="s">
        <v>210</v>
      </c>
    </row>
    <row r="57" spans="1:12" ht="17.100000000000001" customHeight="1" x14ac:dyDescent="0.2">
      <c r="A57" s="199" t="s">
        <v>262</v>
      </c>
      <c r="B57" s="194">
        <v>4.8</v>
      </c>
      <c r="C57" s="78">
        <v>0.6</v>
      </c>
      <c r="D57" s="78">
        <f t="shared" si="1"/>
        <v>2.88</v>
      </c>
      <c r="E57" s="79">
        <f>F45</f>
        <v>6</v>
      </c>
      <c r="F57" s="80">
        <f t="shared" si="3"/>
        <v>17.28</v>
      </c>
      <c r="G57" s="316"/>
      <c r="H57" s="289"/>
      <c r="I57" s="242"/>
      <c r="J57" s="243"/>
      <c r="K57" s="242">
        <f t="shared" si="2"/>
        <v>17.28</v>
      </c>
      <c r="L57" s="201" t="s">
        <v>210</v>
      </c>
    </row>
    <row r="58" spans="1:12" ht="17.100000000000001" customHeight="1" x14ac:dyDescent="0.2">
      <c r="A58" s="199" t="s">
        <v>261</v>
      </c>
      <c r="B58" s="194">
        <v>3</v>
      </c>
      <c r="C58" s="78">
        <v>0.6</v>
      </c>
      <c r="D58" s="78">
        <f t="shared" si="1"/>
        <v>1.7999999999999998</v>
      </c>
      <c r="E58" s="79">
        <f>G45</f>
        <v>5</v>
      </c>
      <c r="F58" s="80">
        <f t="shared" si="3"/>
        <v>9</v>
      </c>
      <c r="G58" s="316"/>
      <c r="H58" s="289"/>
      <c r="I58" s="242"/>
      <c r="J58" s="243"/>
      <c r="K58" s="242">
        <f t="shared" si="2"/>
        <v>9</v>
      </c>
      <c r="L58" s="201" t="s">
        <v>210</v>
      </c>
    </row>
    <row r="59" spans="1:12" ht="17.100000000000001" customHeight="1" x14ac:dyDescent="0.2">
      <c r="A59" s="199" t="s">
        <v>258</v>
      </c>
      <c r="B59" s="194">
        <v>0.56000000000000005</v>
      </c>
      <c r="C59" s="78">
        <v>0.68</v>
      </c>
      <c r="D59" s="78">
        <f t="shared" si="1"/>
        <v>0.38080000000000008</v>
      </c>
      <c r="E59" s="79">
        <f>I45</f>
        <v>2</v>
      </c>
      <c r="F59" s="80"/>
      <c r="G59" s="316"/>
      <c r="H59" s="289"/>
      <c r="I59" s="242">
        <f>D59*E59</f>
        <v>0.76160000000000017</v>
      </c>
      <c r="J59" s="243">
        <f>I59</f>
        <v>0.76160000000000017</v>
      </c>
      <c r="K59" s="242"/>
      <c r="L59" s="201" t="s">
        <v>272</v>
      </c>
    </row>
    <row r="60" spans="1:12" ht="17.100000000000001" customHeight="1" x14ac:dyDescent="0.2">
      <c r="A60" s="199" t="s">
        <v>259</v>
      </c>
      <c r="B60" s="194">
        <v>0.7</v>
      </c>
      <c r="C60" s="78">
        <v>0.68</v>
      </c>
      <c r="D60" s="78">
        <f t="shared" si="1"/>
        <v>0.47599999999999998</v>
      </c>
      <c r="E60" s="79">
        <f>J45</f>
        <v>1</v>
      </c>
      <c r="F60" s="80"/>
      <c r="G60" s="316"/>
      <c r="H60" s="289"/>
      <c r="I60" s="242">
        <f t="shared" ref="I60:I61" si="4">D60*E60</f>
        <v>0.47599999999999998</v>
      </c>
      <c r="J60" s="243">
        <f t="shared" ref="J60:J61" si="5">I60</f>
        <v>0.47599999999999998</v>
      </c>
      <c r="K60" s="242"/>
      <c r="L60" s="201" t="s">
        <v>272</v>
      </c>
    </row>
    <row r="61" spans="1:12" ht="17.100000000000001" customHeight="1" x14ac:dyDescent="0.2">
      <c r="A61" s="199" t="s">
        <v>260</v>
      </c>
      <c r="B61" s="194">
        <v>0.8</v>
      </c>
      <c r="C61" s="78">
        <v>0.68</v>
      </c>
      <c r="D61" s="78">
        <f t="shared" si="1"/>
        <v>0.54400000000000004</v>
      </c>
      <c r="E61" s="79">
        <f>K45</f>
        <v>6</v>
      </c>
      <c r="F61" s="80"/>
      <c r="G61" s="316"/>
      <c r="H61" s="289"/>
      <c r="I61" s="242">
        <f t="shared" si="4"/>
        <v>3.2640000000000002</v>
      </c>
      <c r="J61" s="243">
        <f t="shared" si="5"/>
        <v>3.2640000000000002</v>
      </c>
      <c r="K61" s="242"/>
      <c r="L61" s="201" t="s">
        <v>272</v>
      </c>
    </row>
    <row r="62" spans="1:12" ht="17.100000000000001" customHeight="1" x14ac:dyDescent="0.2">
      <c r="A62" s="199" t="s">
        <v>286</v>
      </c>
      <c r="B62" s="194">
        <v>1.2</v>
      </c>
      <c r="C62" s="78">
        <v>2.1</v>
      </c>
      <c r="D62" s="78">
        <f t="shared" si="1"/>
        <v>2.52</v>
      </c>
      <c r="E62" s="79">
        <v>1</v>
      </c>
      <c r="F62" s="80"/>
      <c r="G62" s="316"/>
      <c r="H62" s="289">
        <f>D62*E62</f>
        <v>2.52</v>
      </c>
      <c r="I62" s="242"/>
      <c r="J62" s="243"/>
      <c r="K62" s="242"/>
      <c r="L62" s="508" t="s">
        <v>292</v>
      </c>
    </row>
    <row r="63" spans="1:12" ht="17.100000000000001" customHeight="1" x14ac:dyDescent="0.2">
      <c r="A63" s="199" t="s">
        <v>288</v>
      </c>
      <c r="B63" s="194">
        <v>1.1000000000000001</v>
      </c>
      <c r="C63" s="78">
        <v>2.1</v>
      </c>
      <c r="D63" s="78">
        <f t="shared" si="1"/>
        <v>2.3100000000000005</v>
      </c>
      <c r="E63" s="79">
        <v>2</v>
      </c>
      <c r="F63" s="80"/>
      <c r="G63" s="316"/>
      <c r="H63" s="289">
        <f>D63*E63</f>
        <v>4.620000000000001</v>
      </c>
      <c r="I63" s="242"/>
      <c r="J63" s="243">
        <f>H63</f>
        <v>4.620000000000001</v>
      </c>
      <c r="K63" s="242"/>
      <c r="L63" s="509"/>
    </row>
    <row r="64" spans="1:12" ht="17.100000000000001" customHeight="1" thickBot="1" x14ac:dyDescent="0.25">
      <c r="A64" s="197"/>
      <c r="B64" s="20"/>
      <c r="C64" s="20"/>
      <c r="D64" s="20">
        <f>B64*C64</f>
        <v>0</v>
      </c>
      <c r="E64" s="22"/>
      <c r="F64" s="68"/>
      <c r="G64" s="317"/>
      <c r="H64" s="290"/>
      <c r="I64" s="22"/>
      <c r="J64" s="32"/>
      <c r="K64" s="22"/>
      <c r="L64" s="202"/>
    </row>
    <row r="65" spans="1:12" ht="17.100000000000001" customHeight="1" thickBot="1" x14ac:dyDescent="0.25">
      <c r="A65" s="11" t="s">
        <v>27</v>
      </c>
      <c r="B65" s="12"/>
      <c r="C65" s="12"/>
      <c r="D65" s="12"/>
      <c r="E65" s="12"/>
      <c r="F65" s="14">
        <f>SUM(F53:F64)</f>
        <v>40.86</v>
      </c>
      <c r="G65" s="14">
        <f t="shared" ref="G65:K65" si="6">SUM(G53:G64)</f>
        <v>3.84</v>
      </c>
      <c r="H65" s="14">
        <f t="shared" si="6"/>
        <v>7.1400000000000006</v>
      </c>
      <c r="I65" s="14">
        <f t="shared" si="6"/>
        <v>4.5015999999999998</v>
      </c>
      <c r="J65" s="14">
        <f t="shared" si="6"/>
        <v>9.1216000000000008</v>
      </c>
      <c r="K65" s="14">
        <f t="shared" si="6"/>
        <v>44.7</v>
      </c>
      <c r="L65" s="21"/>
    </row>
    <row r="66" spans="1:12" ht="18" customHeight="1" x14ac:dyDescent="0.2"/>
    <row r="67" spans="1:12" s="49" customFormat="1" ht="18" customHeight="1" x14ac:dyDescent="0.2"/>
    <row r="68" spans="1:12" ht="17.100000000000001" customHeight="1" x14ac:dyDescent="0.2"/>
    <row r="69" spans="1:12" ht="15" customHeight="1" x14ac:dyDescent="0.2"/>
    <row r="70" spans="1:12" ht="18" customHeight="1" x14ac:dyDescent="0.2"/>
    <row r="71" spans="1:12" ht="18" customHeight="1" x14ac:dyDescent="0.2"/>
    <row r="72" spans="1:12" ht="15" customHeight="1" x14ac:dyDescent="0.2"/>
    <row r="73" spans="1:12" ht="15" customHeight="1" x14ac:dyDescent="0.2"/>
    <row r="74" spans="1:12" ht="15" customHeight="1" x14ac:dyDescent="0.2"/>
    <row r="75" spans="1:12" ht="15" customHeight="1" x14ac:dyDescent="0.2"/>
    <row r="76" spans="1:12" ht="15" customHeight="1" x14ac:dyDescent="0.2"/>
  </sheetData>
  <mergeCells count="19">
    <mergeCell ref="L62:L63"/>
    <mergeCell ref="A1:K1"/>
    <mergeCell ref="A3:A4"/>
    <mergeCell ref="A49:L49"/>
    <mergeCell ref="A50:A52"/>
    <mergeCell ref="B50:C51"/>
    <mergeCell ref="D50:D52"/>
    <mergeCell ref="E50:E52"/>
    <mergeCell ref="J50:K50"/>
    <mergeCell ref="L50:L52"/>
    <mergeCell ref="F51:F52"/>
    <mergeCell ref="G51:G52"/>
    <mergeCell ref="I51:I52"/>
    <mergeCell ref="J51:K51"/>
    <mergeCell ref="B3:G3"/>
    <mergeCell ref="H3:K3"/>
    <mergeCell ref="F50:G50"/>
    <mergeCell ref="H50:I50"/>
    <mergeCell ref="H51:H52"/>
  </mergeCells>
  <printOptions horizontalCentered="1"/>
  <pageMargins left="0.59055118110236227" right="0.59055118110236227" top="0.59055118110236227" bottom="0.78740157480314965" header="0.51181102362204722" footer="0.39370078740157483"/>
  <pageSetup paperSize="9" scale="90" orientation="landscape" horizontalDpi="300" verticalDpi="300" r:id="rId1"/>
  <headerFooter alignWithMargins="0">
    <oddFooter>&amp;L&amp;"Tahoma,Normal"&amp;9&amp;F/&amp;A&amp;R&amp;"Tahoma,Normal"&amp;9Pag.: 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showGridLines="0" showZeros="0" zoomScale="90" zoomScaleNormal="90" workbookViewId="0">
      <pane xSplit="8" ySplit="3" topLeftCell="I7" activePane="bottomRight" state="frozen"/>
      <selection activeCell="D345" sqref="D345"/>
      <selection pane="topRight" activeCell="D345" sqref="D345"/>
      <selection pane="bottomLeft" activeCell="D345" sqref="D345"/>
      <selection pane="bottomRight" activeCell="D345" sqref="D345"/>
    </sheetView>
  </sheetViews>
  <sheetFormatPr defaultRowHeight="12.75" x14ac:dyDescent="0.2"/>
  <cols>
    <col min="1" max="1" width="22.7109375" style="1" customWidth="1"/>
    <col min="2" max="5" width="8.7109375" style="1" customWidth="1"/>
    <col min="6" max="6" width="9.140625" style="1"/>
    <col min="7" max="8" width="9.42578125" style="1" customWidth="1"/>
    <col min="9" max="9" width="9.85546875" style="1" customWidth="1"/>
    <col min="10" max="14" width="9.7109375" style="1" customWidth="1"/>
    <col min="15" max="15" width="7.42578125" style="1" customWidth="1"/>
    <col min="16" max="16384" width="9.140625" style="1"/>
  </cols>
  <sheetData>
    <row r="1" spans="1:15" ht="24.95" customHeight="1" thickBot="1" x14ac:dyDescent="0.25">
      <c r="A1" s="474" t="s">
        <v>21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6"/>
    </row>
    <row r="2" spans="1:15" ht="17.100000000000001" customHeight="1" thickBot="1" x14ac:dyDescent="0.25">
      <c r="A2" s="58" t="s">
        <v>8</v>
      </c>
      <c r="B2" s="61" t="s">
        <v>217</v>
      </c>
      <c r="C2" s="59"/>
      <c r="D2" s="59"/>
      <c r="E2" s="60"/>
      <c r="F2" s="60"/>
      <c r="G2" s="60" t="s">
        <v>9</v>
      </c>
      <c r="H2" s="61" t="s">
        <v>173</v>
      </c>
      <c r="I2" s="116"/>
      <c r="J2" s="67"/>
      <c r="K2" s="67"/>
      <c r="L2" s="67"/>
      <c r="M2" s="74"/>
      <c r="N2" s="74" t="s">
        <v>10</v>
      </c>
      <c r="O2" s="101" t="s">
        <v>218</v>
      </c>
    </row>
    <row r="3" spans="1:15" ht="36.75" thickTop="1" x14ac:dyDescent="0.2">
      <c r="A3" s="9" t="s">
        <v>17</v>
      </c>
      <c r="B3" s="35" t="s">
        <v>18</v>
      </c>
      <c r="C3" s="9" t="s">
        <v>2</v>
      </c>
      <c r="D3" s="9" t="s">
        <v>19</v>
      </c>
      <c r="E3" s="9" t="s">
        <v>34</v>
      </c>
      <c r="F3" s="35" t="s">
        <v>32</v>
      </c>
      <c r="G3" s="35" t="s">
        <v>31</v>
      </c>
      <c r="H3" s="37" t="s">
        <v>33</v>
      </c>
      <c r="I3" s="291" t="s">
        <v>278</v>
      </c>
      <c r="J3" s="235" t="s">
        <v>207</v>
      </c>
      <c r="K3" s="291" t="s">
        <v>279</v>
      </c>
      <c r="L3" s="36" t="s">
        <v>59</v>
      </c>
      <c r="M3" s="36" t="s">
        <v>1174</v>
      </c>
      <c r="N3" s="35" t="s">
        <v>206</v>
      </c>
      <c r="O3" s="9" t="s">
        <v>15</v>
      </c>
    </row>
    <row r="4" spans="1:15" ht="12.95" customHeight="1" x14ac:dyDescent="0.2">
      <c r="A4" s="261" t="s">
        <v>229</v>
      </c>
      <c r="B4" s="78">
        <v>5.76</v>
      </c>
      <c r="C4" s="17">
        <v>0.3</v>
      </c>
      <c r="D4" s="17">
        <v>0.8</v>
      </c>
      <c r="E4" s="239">
        <v>2.0499999999999998</v>
      </c>
      <c r="F4" s="141">
        <f>B4-D4</f>
        <v>4.96</v>
      </c>
      <c r="G4" s="141">
        <f t="shared" ref="G4:G25" si="0">C4*F4</f>
        <v>1.488</v>
      </c>
      <c r="H4" s="18">
        <f t="shared" ref="H4:H25" si="1">E4+G4</f>
        <v>3.5379999999999998</v>
      </c>
      <c r="I4" s="39"/>
      <c r="J4" s="39"/>
      <c r="K4" s="39"/>
      <c r="L4" s="39">
        <f>H4</f>
        <v>3.5379999999999998</v>
      </c>
      <c r="M4" s="39"/>
      <c r="N4" s="185"/>
      <c r="O4" s="90"/>
    </row>
    <row r="5" spans="1:15" ht="12.95" customHeight="1" x14ac:dyDescent="0.2">
      <c r="A5" s="261" t="s">
        <v>235</v>
      </c>
      <c r="B5" s="217"/>
      <c r="C5" s="217"/>
      <c r="D5" s="217"/>
      <c r="E5" s="273"/>
      <c r="F5" s="217"/>
      <c r="G5" s="217"/>
      <c r="H5" s="218"/>
      <c r="I5" s="39"/>
      <c r="J5" s="39"/>
      <c r="K5" s="39">
        <v>1</v>
      </c>
      <c r="L5" s="39"/>
      <c r="M5" s="39"/>
      <c r="N5" s="264"/>
      <c r="O5" s="90"/>
    </row>
    <row r="6" spans="1:15" ht="12.95" customHeight="1" x14ac:dyDescent="0.2">
      <c r="A6" s="292" t="s">
        <v>240</v>
      </c>
      <c r="B6" s="217"/>
      <c r="C6" s="217"/>
      <c r="D6" s="217"/>
      <c r="E6" s="273"/>
      <c r="F6" s="217"/>
      <c r="G6" s="217"/>
      <c r="H6" s="218"/>
      <c r="I6" s="39"/>
      <c r="J6" s="39"/>
      <c r="K6" s="39">
        <v>1</v>
      </c>
      <c r="L6" s="39"/>
      <c r="M6" s="39"/>
      <c r="N6" s="264"/>
      <c r="O6" s="90"/>
    </row>
    <row r="7" spans="1:15" ht="12.95" customHeight="1" x14ac:dyDescent="0.2">
      <c r="A7" s="261" t="s">
        <v>241</v>
      </c>
      <c r="B7" s="217"/>
      <c r="C7" s="217"/>
      <c r="D7" s="217"/>
      <c r="E7" s="273"/>
      <c r="F7" s="217"/>
      <c r="G7" s="217"/>
      <c r="H7" s="218"/>
      <c r="I7" s="39"/>
      <c r="J7" s="39"/>
      <c r="K7" s="39">
        <v>1</v>
      </c>
      <c r="L7" s="39"/>
      <c r="M7" s="39"/>
      <c r="N7" s="264"/>
      <c r="O7" s="90"/>
    </row>
    <row r="8" spans="1:15" ht="12.95" customHeight="1" x14ac:dyDescent="0.2">
      <c r="A8" s="261" t="s">
        <v>237</v>
      </c>
      <c r="B8" s="78">
        <v>6.5</v>
      </c>
      <c r="C8" s="264">
        <v>0.3</v>
      </c>
      <c r="D8" s="264">
        <v>0.8</v>
      </c>
      <c r="E8" s="293">
        <v>2.57</v>
      </c>
      <c r="F8" s="297">
        <f t="shared" ref="F8" si="2">B8-D8</f>
        <v>5.7</v>
      </c>
      <c r="G8" s="297">
        <f t="shared" ref="G8" si="3">C8*F8</f>
        <v>1.71</v>
      </c>
      <c r="H8" s="18">
        <f t="shared" ref="H8" si="4">E8+G8</f>
        <v>4.2799999999999994</v>
      </c>
      <c r="I8" s="39"/>
      <c r="J8" s="39"/>
      <c r="K8" s="39"/>
      <c r="L8" s="39">
        <f t="shared" ref="L8" si="5">H8</f>
        <v>4.2799999999999994</v>
      </c>
      <c r="M8" s="39"/>
      <c r="N8" s="264"/>
      <c r="O8" s="90"/>
    </row>
    <row r="9" spans="1:15" ht="31.5" x14ac:dyDescent="0.2">
      <c r="A9" s="261" t="s">
        <v>239</v>
      </c>
      <c r="B9" s="217"/>
      <c r="C9" s="217"/>
      <c r="D9" s="217"/>
      <c r="E9" s="273"/>
      <c r="F9" s="217"/>
      <c r="G9" s="217"/>
      <c r="H9" s="218"/>
      <c r="I9" s="39"/>
      <c r="J9" s="39"/>
      <c r="K9" s="39">
        <v>1</v>
      </c>
      <c r="L9" s="39"/>
      <c r="M9" s="39"/>
      <c r="N9" s="264"/>
      <c r="O9" s="90"/>
    </row>
    <row r="10" spans="1:15" x14ac:dyDescent="0.2">
      <c r="A10" s="261" t="s">
        <v>277</v>
      </c>
      <c r="B10" s="217"/>
      <c r="C10" s="217"/>
      <c r="D10" s="217"/>
      <c r="E10" s="273"/>
      <c r="F10" s="217"/>
      <c r="G10" s="217"/>
      <c r="H10" s="218"/>
      <c r="I10" s="39"/>
      <c r="J10" s="39"/>
      <c r="K10" s="39">
        <v>1</v>
      </c>
      <c r="L10" s="39"/>
      <c r="M10" s="39"/>
      <c r="N10" s="264"/>
      <c r="O10" s="90"/>
    </row>
    <row r="11" spans="1:15" ht="12.95" customHeight="1" x14ac:dyDescent="0.2">
      <c r="A11" s="292" t="s">
        <v>244</v>
      </c>
      <c r="B11" s="78">
        <v>7.56</v>
      </c>
      <c r="C11" s="264">
        <v>0.3</v>
      </c>
      <c r="D11" s="264">
        <v>0.8</v>
      </c>
      <c r="E11" s="293">
        <v>3.34</v>
      </c>
      <c r="F11" s="297">
        <f t="shared" ref="F11:F17" si="6">B11-D11</f>
        <v>6.76</v>
      </c>
      <c r="G11" s="297">
        <f t="shared" ref="G11" si="7">C11*F11</f>
        <v>2.028</v>
      </c>
      <c r="H11" s="18">
        <f t="shared" ref="H11" si="8">E11+G11</f>
        <v>5.3680000000000003</v>
      </c>
      <c r="I11" s="39"/>
      <c r="J11" s="39"/>
      <c r="K11" s="39"/>
      <c r="L11" s="39">
        <f t="shared" ref="L11:L18" si="9">H11</f>
        <v>5.3680000000000003</v>
      </c>
      <c r="M11" s="39"/>
      <c r="N11" s="264"/>
      <c r="O11" s="90"/>
    </row>
    <row r="12" spans="1:15" ht="12.95" customHeight="1" x14ac:dyDescent="0.2">
      <c r="A12" s="261" t="s">
        <v>245</v>
      </c>
      <c r="B12" s="217"/>
      <c r="C12" s="217"/>
      <c r="D12" s="217"/>
      <c r="E12" s="273"/>
      <c r="F12" s="217"/>
      <c r="G12" s="217"/>
      <c r="H12" s="218"/>
      <c r="I12" s="39"/>
      <c r="J12" s="39"/>
      <c r="K12" s="39">
        <v>1</v>
      </c>
      <c r="L12" s="39"/>
      <c r="M12" s="39"/>
      <c r="N12" s="264"/>
      <c r="O12" s="90"/>
    </row>
    <row r="13" spans="1:15" ht="12.95" customHeight="1" x14ac:dyDescent="0.2">
      <c r="A13" s="292" t="s">
        <v>247</v>
      </c>
      <c r="B13" s="78">
        <v>9.02</v>
      </c>
      <c r="C13" s="264">
        <v>0.3</v>
      </c>
      <c r="D13" s="264"/>
      <c r="E13" s="297">
        <v>9.84</v>
      </c>
      <c r="F13" s="297">
        <f t="shared" si="6"/>
        <v>9.02</v>
      </c>
      <c r="G13" s="297">
        <f t="shared" ref="G13:G17" si="10">C13*F13</f>
        <v>2.706</v>
      </c>
      <c r="H13" s="18">
        <f t="shared" ref="H13:H17" si="11">E13+G13</f>
        <v>12.545999999999999</v>
      </c>
      <c r="I13" s="39"/>
      <c r="J13" s="39"/>
      <c r="K13" s="39"/>
      <c r="L13" s="39">
        <f t="shared" si="9"/>
        <v>12.545999999999999</v>
      </c>
      <c r="M13" s="39"/>
      <c r="N13" s="264"/>
      <c r="O13" s="90"/>
    </row>
    <row r="14" spans="1:15" ht="12.95" customHeight="1" x14ac:dyDescent="0.2">
      <c r="A14" s="292" t="s">
        <v>248</v>
      </c>
      <c r="B14" s="78">
        <v>7.12</v>
      </c>
      <c r="C14" s="264">
        <v>0.3</v>
      </c>
      <c r="D14" s="264">
        <v>0.8</v>
      </c>
      <c r="E14" s="297">
        <v>3.16</v>
      </c>
      <c r="F14" s="297">
        <f t="shared" si="6"/>
        <v>6.32</v>
      </c>
      <c r="G14" s="297">
        <f t="shared" si="10"/>
        <v>1.8959999999999999</v>
      </c>
      <c r="H14" s="18">
        <f t="shared" si="11"/>
        <v>5.056</v>
      </c>
      <c r="I14" s="39"/>
      <c r="J14" s="39"/>
      <c r="K14" s="39"/>
      <c r="L14" s="39">
        <f t="shared" si="9"/>
        <v>5.056</v>
      </c>
      <c r="M14" s="39"/>
      <c r="N14" s="264"/>
      <c r="O14" s="90"/>
    </row>
    <row r="15" spans="1:15" ht="12.95" customHeight="1" x14ac:dyDescent="0.2">
      <c r="A15" s="292" t="s">
        <v>249</v>
      </c>
      <c r="B15" s="78">
        <v>7.12</v>
      </c>
      <c r="C15" s="264">
        <v>0.3</v>
      </c>
      <c r="D15" s="264">
        <v>0.8</v>
      </c>
      <c r="E15" s="297">
        <v>3.16</v>
      </c>
      <c r="F15" s="297">
        <f t="shared" si="6"/>
        <v>6.32</v>
      </c>
      <c r="G15" s="297">
        <f t="shared" si="10"/>
        <v>1.8959999999999999</v>
      </c>
      <c r="H15" s="18">
        <f t="shared" si="11"/>
        <v>5.056</v>
      </c>
      <c r="I15" s="39"/>
      <c r="J15" s="39"/>
      <c r="K15" s="39"/>
      <c r="L15" s="39">
        <f t="shared" si="9"/>
        <v>5.056</v>
      </c>
      <c r="M15" s="39"/>
      <c r="N15" s="264"/>
      <c r="O15" s="90"/>
    </row>
    <row r="16" spans="1:15" ht="12.95" customHeight="1" x14ac:dyDescent="0.2">
      <c r="A16" s="292" t="s">
        <v>250</v>
      </c>
      <c r="B16" s="78">
        <v>6.4</v>
      </c>
      <c r="C16" s="264">
        <v>0.8</v>
      </c>
      <c r="D16" s="264">
        <v>0.8</v>
      </c>
      <c r="E16" s="297">
        <v>2.5499999999999998</v>
      </c>
      <c r="F16" s="297">
        <f t="shared" si="6"/>
        <v>5.6000000000000005</v>
      </c>
      <c r="G16" s="297">
        <f t="shared" si="10"/>
        <v>4.4800000000000004</v>
      </c>
      <c r="H16" s="18">
        <f t="shared" si="11"/>
        <v>7.03</v>
      </c>
      <c r="I16" s="39"/>
      <c r="J16" s="39"/>
      <c r="K16" s="39"/>
      <c r="L16" s="39">
        <f t="shared" si="9"/>
        <v>7.03</v>
      </c>
      <c r="M16" s="39"/>
      <c r="N16" s="264"/>
      <c r="O16" s="90"/>
    </row>
    <row r="17" spans="1:15" ht="12.95" customHeight="1" x14ac:dyDescent="0.2">
      <c r="A17" s="292" t="s">
        <v>251</v>
      </c>
      <c r="B17" s="78">
        <v>6.4</v>
      </c>
      <c r="C17" s="264">
        <v>0.8</v>
      </c>
      <c r="D17" s="264">
        <v>0.8</v>
      </c>
      <c r="E17" s="297">
        <v>2.5499999999999998</v>
      </c>
      <c r="F17" s="297">
        <f t="shared" si="6"/>
        <v>5.6000000000000005</v>
      </c>
      <c r="G17" s="297">
        <f t="shared" si="10"/>
        <v>4.4800000000000004</v>
      </c>
      <c r="H17" s="18">
        <f t="shared" si="11"/>
        <v>7.03</v>
      </c>
      <c r="I17" s="39"/>
      <c r="J17" s="39"/>
      <c r="K17" s="39"/>
      <c r="L17" s="39">
        <f t="shared" si="9"/>
        <v>7.03</v>
      </c>
      <c r="M17" s="39"/>
      <c r="N17" s="264"/>
      <c r="O17" s="90"/>
    </row>
    <row r="18" spans="1:15" ht="12.95" customHeight="1" x14ac:dyDescent="0.2">
      <c r="A18" s="292" t="s">
        <v>252</v>
      </c>
      <c r="B18" s="78">
        <v>6.7</v>
      </c>
      <c r="C18" s="264">
        <v>0.8</v>
      </c>
      <c r="D18" s="264">
        <v>0.8</v>
      </c>
      <c r="E18" s="297">
        <v>2.7</v>
      </c>
      <c r="F18" s="240">
        <f>B18-D18</f>
        <v>5.9</v>
      </c>
      <c r="G18" s="240">
        <f t="shared" ref="G18:G19" si="12">C18*F18</f>
        <v>4.7200000000000006</v>
      </c>
      <c r="H18" s="18">
        <f t="shared" ref="H18:H19" si="13">E18+G18</f>
        <v>7.4200000000000008</v>
      </c>
      <c r="I18" s="39"/>
      <c r="J18" s="39"/>
      <c r="K18" s="39"/>
      <c r="L18" s="39">
        <f t="shared" si="9"/>
        <v>7.4200000000000008</v>
      </c>
      <c r="M18" s="39"/>
      <c r="N18" s="240"/>
      <c r="O18" s="90"/>
    </row>
    <row r="19" spans="1:15" ht="12.95" customHeight="1" x14ac:dyDescent="0.2">
      <c r="A19" s="292" t="s">
        <v>253</v>
      </c>
      <c r="B19" s="78">
        <v>8.1199999999999992</v>
      </c>
      <c r="C19" s="264">
        <v>0.8</v>
      </c>
      <c r="D19" s="264">
        <v>0.8</v>
      </c>
      <c r="E19" s="297">
        <v>4</v>
      </c>
      <c r="F19" s="240">
        <f>B19-D19</f>
        <v>7.3199999999999994</v>
      </c>
      <c r="G19" s="240">
        <f t="shared" si="12"/>
        <v>5.8559999999999999</v>
      </c>
      <c r="H19" s="18">
        <f t="shared" si="13"/>
        <v>9.8559999999999999</v>
      </c>
      <c r="I19" s="39"/>
      <c r="J19" s="39"/>
      <c r="K19" s="39"/>
      <c r="L19" s="39">
        <f>H19</f>
        <v>9.8559999999999999</v>
      </c>
      <c r="M19" s="39"/>
      <c r="N19" s="240"/>
      <c r="O19" s="90"/>
    </row>
    <row r="20" spans="1:15" ht="12.95" customHeight="1" x14ac:dyDescent="0.2">
      <c r="A20" s="186" t="s">
        <v>294</v>
      </c>
      <c r="B20" s="78">
        <v>72.819999999999993</v>
      </c>
      <c r="C20" s="249">
        <v>1.3</v>
      </c>
      <c r="D20" s="249"/>
      <c r="E20" s="249">
        <v>223.16</v>
      </c>
      <c r="F20" s="249">
        <f t="shared" ref="F20:F24" si="14">B20-D20</f>
        <v>72.819999999999993</v>
      </c>
      <c r="G20" s="249">
        <f t="shared" ref="G20:G24" si="15">C20*F20</f>
        <v>94.665999999999997</v>
      </c>
      <c r="H20" s="18">
        <f t="shared" ref="H20:H24" si="16">E20+G20</f>
        <v>317.82600000000002</v>
      </c>
      <c r="I20" s="39">
        <f t="shared" ref="I20" si="17">H20</f>
        <v>317.82600000000002</v>
      </c>
      <c r="J20" s="39">
        <f>H20</f>
        <v>317.82600000000002</v>
      </c>
      <c r="K20" s="39"/>
      <c r="L20" s="39"/>
      <c r="M20" s="39">
        <f>H20</f>
        <v>317.82600000000002</v>
      </c>
      <c r="N20" s="249"/>
      <c r="O20" s="90"/>
    </row>
    <row r="21" spans="1:15" ht="12.95" customHeight="1" x14ac:dyDescent="0.2">
      <c r="A21" s="186" t="s">
        <v>280</v>
      </c>
      <c r="B21" s="78">
        <v>76.16</v>
      </c>
      <c r="C21" s="249">
        <v>0.3</v>
      </c>
      <c r="D21" s="249">
        <v>1.6</v>
      </c>
      <c r="E21" s="249">
        <v>27.99</v>
      </c>
      <c r="F21" s="249">
        <f t="shared" si="14"/>
        <v>74.56</v>
      </c>
      <c r="G21" s="249">
        <f t="shared" si="15"/>
        <v>22.367999999999999</v>
      </c>
      <c r="H21" s="18">
        <f t="shared" si="16"/>
        <v>50.357999999999997</v>
      </c>
      <c r="I21" s="39">
        <f t="shared" ref="I21" si="18">H21</f>
        <v>50.357999999999997</v>
      </c>
      <c r="J21" s="39">
        <f>H21</f>
        <v>50.357999999999997</v>
      </c>
      <c r="K21" s="39"/>
      <c r="L21" s="39"/>
      <c r="M21" s="39"/>
      <c r="N21" s="249">
        <f>H21</f>
        <v>50.357999999999997</v>
      </c>
      <c r="O21" s="90"/>
    </row>
    <row r="22" spans="1:15" ht="12.95" customHeight="1" x14ac:dyDescent="0.2">
      <c r="A22" s="186"/>
      <c r="B22" s="78"/>
      <c r="C22" s="249"/>
      <c r="D22" s="249"/>
      <c r="E22" s="249"/>
      <c r="F22" s="249">
        <f t="shared" si="14"/>
        <v>0</v>
      </c>
      <c r="G22" s="249">
        <f t="shared" si="15"/>
        <v>0</v>
      </c>
      <c r="H22" s="18">
        <f t="shared" si="16"/>
        <v>0</v>
      </c>
      <c r="I22" s="39">
        <f t="shared" ref="I22:I23" si="19">H22</f>
        <v>0</v>
      </c>
      <c r="J22" s="39">
        <f t="shared" ref="J22:J23" si="20">H22</f>
        <v>0</v>
      </c>
      <c r="K22" s="39"/>
      <c r="L22" s="39"/>
      <c r="M22" s="39"/>
      <c r="N22" s="249">
        <f t="shared" ref="N22:N23" si="21">H22</f>
        <v>0</v>
      </c>
      <c r="O22" s="90"/>
    </row>
    <row r="23" spans="1:15" ht="12.95" customHeight="1" x14ac:dyDescent="0.2">
      <c r="A23" s="186"/>
      <c r="B23" s="78"/>
      <c r="C23" s="249"/>
      <c r="D23" s="249"/>
      <c r="E23" s="249"/>
      <c r="F23" s="249">
        <f t="shared" si="14"/>
        <v>0</v>
      </c>
      <c r="G23" s="249">
        <f t="shared" si="15"/>
        <v>0</v>
      </c>
      <c r="H23" s="18">
        <f t="shared" si="16"/>
        <v>0</v>
      </c>
      <c r="I23" s="39">
        <f t="shared" si="19"/>
        <v>0</v>
      </c>
      <c r="J23" s="39">
        <f t="shared" si="20"/>
        <v>0</v>
      </c>
      <c r="K23" s="39"/>
      <c r="L23" s="39"/>
      <c r="M23" s="39"/>
      <c r="N23" s="249">
        <f t="shared" si="21"/>
        <v>0</v>
      </c>
      <c r="O23" s="90"/>
    </row>
    <row r="24" spans="1:15" ht="12.95" customHeight="1" x14ac:dyDescent="0.2">
      <c r="A24" s="104"/>
      <c r="B24" s="93"/>
      <c r="C24" s="17"/>
      <c r="D24" s="17"/>
      <c r="E24" s="93"/>
      <c r="F24" s="185">
        <f t="shared" si="14"/>
        <v>0</v>
      </c>
      <c r="G24" s="185">
        <f t="shared" si="15"/>
        <v>0</v>
      </c>
      <c r="H24" s="18">
        <f t="shared" si="16"/>
        <v>0</v>
      </c>
      <c r="I24" s="39"/>
      <c r="J24" s="39"/>
      <c r="K24" s="39"/>
      <c r="L24" s="39"/>
      <c r="M24" s="39"/>
      <c r="N24" s="185"/>
      <c r="O24" s="90"/>
    </row>
    <row r="25" spans="1:15" ht="12.95" customHeight="1" thickBot="1" x14ac:dyDescent="0.25">
      <c r="A25" s="104"/>
      <c r="B25" s="93"/>
      <c r="C25" s="17"/>
      <c r="D25" s="17"/>
      <c r="E25" s="93"/>
      <c r="F25" s="17"/>
      <c r="G25" s="17">
        <f t="shared" si="0"/>
        <v>0</v>
      </c>
      <c r="H25" s="18">
        <f t="shared" si="1"/>
        <v>0</v>
      </c>
      <c r="I25" s="39"/>
      <c r="J25" s="39"/>
      <c r="K25" s="39"/>
      <c r="L25" s="39"/>
      <c r="M25" s="39"/>
      <c r="N25" s="185"/>
      <c r="O25" s="90"/>
    </row>
    <row r="26" spans="1:15" ht="24.95" customHeight="1" thickBot="1" x14ac:dyDescent="0.25">
      <c r="A26" s="44" t="s">
        <v>27</v>
      </c>
      <c r="B26" s="40"/>
      <c r="C26" s="40"/>
      <c r="D26" s="40"/>
      <c r="E26" s="40"/>
      <c r="F26" s="40"/>
      <c r="G26" s="40"/>
      <c r="H26" s="41"/>
      <c r="I26" s="97">
        <f>SUM(I4:I25)</f>
        <v>368.18400000000003</v>
      </c>
      <c r="J26" s="97">
        <f t="shared" ref="J26:N26" si="22">SUM(J4:J25)</f>
        <v>368.18400000000003</v>
      </c>
      <c r="K26" s="97">
        <f t="shared" si="22"/>
        <v>6</v>
      </c>
      <c r="L26" s="97">
        <f t="shared" si="22"/>
        <v>67.180000000000007</v>
      </c>
      <c r="M26" s="97">
        <f t="shared" si="22"/>
        <v>317.82600000000002</v>
      </c>
      <c r="N26" s="97">
        <f t="shared" si="22"/>
        <v>50.357999999999997</v>
      </c>
      <c r="O26" s="42"/>
    </row>
    <row r="28" spans="1:15" s="49" customFormat="1" ht="10.5" x14ac:dyDescent="0.2"/>
    <row r="29" spans="1:15" s="49" customFormat="1" ht="10.5" x14ac:dyDescent="0.2"/>
    <row r="30" spans="1:15" s="49" customFormat="1" ht="10.5" x14ac:dyDescent="0.2">
      <c r="A30" s="49" t="s">
        <v>1176</v>
      </c>
      <c r="B30" s="66">
        <f>E20</f>
        <v>223.16</v>
      </c>
      <c r="C30" s="49" t="s">
        <v>39</v>
      </c>
    </row>
    <row r="31" spans="1:15" s="49" customFormat="1" ht="10.5" x14ac:dyDescent="0.2">
      <c r="A31" s="386" t="s">
        <v>1177</v>
      </c>
    </row>
    <row r="32" spans="1:15" s="49" customFormat="1" ht="10.5" x14ac:dyDescent="0.2">
      <c r="A32" s="49" t="s">
        <v>1178</v>
      </c>
      <c r="B32" s="66">
        <f>E20+E21</f>
        <v>251.15</v>
      </c>
      <c r="C32" s="49" t="s">
        <v>39</v>
      </c>
    </row>
    <row r="33" spans="1:3" s="49" customFormat="1" ht="10.5" x14ac:dyDescent="0.2">
      <c r="A33" s="49" t="s">
        <v>1178</v>
      </c>
      <c r="B33" s="66">
        <f>G20+G21</f>
        <v>117.03399999999999</v>
      </c>
      <c r="C33" s="49" t="s">
        <v>39</v>
      </c>
    </row>
    <row r="34" spans="1:3" s="49" customFormat="1" ht="10.5" x14ac:dyDescent="0.2"/>
    <row r="35" spans="1:3" s="49" customFormat="1" ht="10.5" x14ac:dyDescent="0.2"/>
    <row r="36" spans="1:3" s="49" customFormat="1" ht="10.5" x14ac:dyDescent="0.2"/>
  </sheetData>
  <mergeCells count="1">
    <mergeCell ref="A1:O1"/>
  </mergeCells>
  <phoneticPr fontId="0" type="noConversion"/>
  <printOptions horizontalCentered="1"/>
  <pageMargins left="0.59055118110236227" right="0.59055118110236227" top="0.59055118110236227" bottom="0.78740157480314965" header="0.51181102362204722" footer="0.39370078740157483"/>
  <pageSetup paperSize="9" scale="90" orientation="landscape" horizontalDpi="300" verticalDpi="300" r:id="rId1"/>
  <headerFooter alignWithMargins="0">
    <oddFooter>&amp;L&amp;"Tahoma,Normal"&amp;9&amp;F/&amp;A&amp;R&amp;"Tahoma,Normal"&amp;9Pag.: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12</vt:i4>
      </vt:variant>
    </vt:vector>
  </HeadingPairs>
  <TitlesOfParts>
    <vt:vector size="26" baseType="lpstr">
      <vt:lpstr>Planilha de Quantidades</vt:lpstr>
      <vt:lpstr>Mov. Terra</vt:lpstr>
      <vt:lpstr>Demol. Estrutura</vt:lpstr>
      <vt:lpstr>Alven. Demolir</vt:lpstr>
      <vt:lpstr>Estruturas</vt:lpstr>
      <vt:lpstr>Alven. Construir</vt:lpstr>
      <vt:lpstr>Esq. Madeira</vt:lpstr>
      <vt:lpstr>Esq. Metálica</vt:lpstr>
      <vt:lpstr>Impermeab.</vt:lpstr>
      <vt:lpstr>Louças</vt:lpstr>
      <vt:lpstr>Bancadas</vt:lpstr>
      <vt:lpstr>Paredes_Tetos_Pinturas</vt:lpstr>
      <vt:lpstr>Pisos</vt:lpstr>
      <vt:lpstr>Rev. Externo</vt:lpstr>
      <vt:lpstr>Bancadas!Titulos_de_impressao</vt:lpstr>
      <vt:lpstr>'Demol. Estrutura'!Titulos_de_impressao</vt:lpstr>
      <vt:lpstr>'Esq. Madeira'!Titulos_de_impressao</vt:lpstr>
      <vt:lpstr>'Esq. Metálica'!Titulos_de_impressao</vt:lpstr>
      <vt:lpstr>Estruturas!Titulos_de_impressao</vt:lpstr>
      <vt:lpstr>Impermeab.!Titulos_de_impressao</vt:lpstr>
      <vt:lpstr>Louças!Titulos_de_impressao</vt:lpstr>
      <vt:lpstr>'Mov. Terra'!Titulos_de_impressao</vt:lpstr>
      <vt:lpstr>Paredes_Tetos_Pinturas!Titulos_de_impressao</vt:lpstr>
      <vt:lpstr>Pisos!Titulos_de_impressao</vt:lpstr>
      <vt:lpstr>'Planilha de Quantidades'!Titulos_de_impressao</vt:lpstr>
      <vt:lpstr>'Rev. Externo'!Titulos_de_impressao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dos Santos</dc:creator>
  <cp:lastModifiedBy>PATRICIA SANTOS</cp:lastModifiedBy>
  <cp:lastPrinted>2020-01-14T23:46:53Z</cp:lastPrinted>
  <dcterms:created xsi:type="dcterms:W3CDTF">2003-08-18T21:42:51Z</dcterms:created>
  <dcterms:modified xsi:type="dcterms:W3CDTF">2020-01-14T23:46:59Z</dcterms:modified>
</cp:coreProperties>
</file>