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talo Soneghetti\Documents\300 HOSPITAL SÃO CAMILO\CME\LICITAÇÃO\ORCAMENTO\"/>
    </mc:Choice>
  </mc:AlternateContent>
  <xr:revisionPtr revIDLastSave="0" documentId="13_ncr:1_{7EA4B499-7AA7-47A0-9B3C-999805DA8B13}" xr6:coauthVersionLast="47" xr6:coauthVersionMax="47" xr10:uidLastSave="{00000000-0000-0000-0000-000000000000}"/>
  <bookViews>
    <workbookView xWindow="-120" yWindow="-120" windowWidth="20730" windowHeight="11040" tabRatio="880" xr2:uid="{00000000-000D-0000-FFFF-FFFF00000000}"/>
  </bookViews>
  <sheets>
    <sheet name="Orçamento Sintético" sheetId="1" r:id="rId1"/>
    <sheet name="Orçamento Resumo" sheetId="2" r:id="rId2"/>
    <sheet name="Cronog. Físico_Financeiro" sheetId="3" r:id="rId3"/>
    <sheet name="Detalhamento do BDI" sheetId="4" r:id="rId4"/>
    <sheet name="BDI Diferencido" sheetId="5" r:id="rId5"/>
    <sheet name="Composições" sheetId="6" r:id="rId6"/>
    <sheet name="Composições Iopes" sheetId="7" r:id="rId7"/>
  </sheets>
  <externalReferences>
    <externalReference r:id="rId8"/>
  </externalReferences>
  <definedNames>
    <definedName name="_xlnm._FilterDatabase" localSheetId="0">'Orçamento Sintético'!$B$6:$C$354</definedName>
    <definedName name="_xlnm.Print_Area" localSheetId="4">'BDI Diferencido'!$A$1:$D$58</definedName>
    <definedName name="_xlnm.Print_Area" localSheetId="3">'Detalhamento do BDI'!$A$1:$D$58</definedName>
    <definedName name="_xlnm.Print_Area" localSheetId="0">'Orçamento Sintético'!$A$1:$J$361</definedName>
    <definedName name="_xlnm.Print_Titles" localSheetId="5">Composições!$1:$3</definedName>
    <definedName name="_xlnm.Print_Titles" localSheetId="6">'Composições Iopes'!$1:$4</definedName>
    <definedName name="_xlnm.Print_Titles" localSheetId="1">'Orçamento Resumo'!$1:$5</definedName>
    <definedName name="_xlnm.Print_Titles" localSheetId="0">'Orçamento Sintético'!$1:$6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320" i="1" l="1"/>
  <c r="H275" i="1"/>
  <c r="I275" i="1" s="1"/>
  <c r="H271" i="1"/>
  <c r="I271" i="1" s="1"/>
  <c r="H270" i="1"/>
  <c r="I270" i="1" s="1"/>
  <c r="H269" i="1"/>
  <c r="I269" i="1" s="1"/>
  <c r="H268" i="1"/>
  <c r="I268" i="1" s="1"/>
  <c r="H266" i="1"/>
  <c r="I266" i="1" s="1"/>
  <c r="H151" i="1"/>
  <c r="I151" i="1" s="1"/>
  <c r="H160" i="1"/>
  <c r="H159" i="1"/>
  <c r="H158" i="1"/>
  <c r="H157" i="1"/>
  <c r="H156" i="1"/>
  <c r="I156" i="1" s="1"/>
  <c r="H154" i="1"/>
  <c r="I154" i="1" s="1"/>
  <c r="H153" i="1"/>
  <c r="I153" i="1" s="1"/>
  <c r="H152" i="1"/>
  <c r="I152" i="1" s="1"/>
  <c r="H149" i="1"/>
  <c r="H146" i="1"/>
  <c r="I146" i="1" s="1"/>
  <c r="H145" i="1"/>
  <c r="H144" i="1"/>
  <c r="H143" i="1"/>
  <c r="H142" i="1"/>
  <c r="I142" i="1" s="1"/>
  <c r="H140" i="1"/>
  <c r="I140" i="1" s="1"/>
  <c r="H138" i="1"/>
  <c r="I138" i="1" s="1"/>
  <c r="H135" i="1"/>
  <c r="H134" i="1"/>
  <c r="I134" i="1" s="1"/>
  <c r="H131" i="1"/>
  <c r="H129" i="1"/>
  <c r="H124" i="1"/>
  <c r="H108" i="1"/>
  <c r="I108" i="1" s="1"/>
  <c r="H107" i="1"/>
  <c r="H96" i="1"/>
  <c r="I96" i="1" s="1"/>
  <c r="H94" i="1"/>
  <c r="I94" i="1" s="1"/>
  <c r="H92" i="1"/>
  <c r="H91" i="1"/>
  <c r="H85" i="1"/>
  <c r="E1755" i="7"/>
  <c r="E1703" i="7"/>
  <c r="E1663" i="7"/>
  <c r="E1619" i="7"/>
  <c r="E1585" i="7"/>
  <c r="E1527" i="7"/>
  <c r="E1482" i="7"/>
  <c r="E1435" i="7"/>
  <c r="E1389" i="7"/>
  <c r="E1344" i="7"/>
  <c r="E1303" i="7"/>
  <c r="E1258" i="7"/>
  <c r="E1206" i="7"/>
  <c r="E1160" i="7"/>
  <c r="E1120" i="7"/>
  <c r="E1069" i="7"/>
  <c r="E1029" i="7"/>
  <c r="E985" i="7"/>
  <c r="E935" i="7"/>
  <c r="E889" i="7"/>
  <c r="E843" i="7"/>
  <c r="E797" i="7"/>
  <c r="E751" i="7"/>
  <c r="E705" i="7"/>
  <c r="E659" i="7"/>
  <c r="E613" i="7"/>
  <c r="E567" i="7"/>
  <c r="E541" i="7"/>
  <c r="E498" i="7"/>
  <c r="E452" i="7"/>
  <c r="E408" i="7"/>
  <c r="E360" i="7"/>
  <c r="E301" i="7"/>
  <c r="E256" i="7"/>
  <c r="E213" i="7"/>
  <c r="E165" i="7"/>
  <c r="E118" i="7"/>
  <c r="E74" i="7"/>
  <c r="E30" i="7"/>
  <c r="J1754" i="6"/>
  <c r="J1753" i="6"/>
  <c r="J1746" i="6"/>
  <c r="J1745" i="6"/>
  <c r="J1731" i="6"/>
  <c r="J1730" i="6"/>
  <c r="J1723" i="6"/>
  <c r="J1722" i="6"/>
  <c r="J1698" i="6"/>
  <c r="J1697" i="6"/>
  <c r="J1690" i="6"/>
  <c r="J1689" i="6"/>
  <c r="J1630" i="6"/>
  <c r="J1631" i="6" s="1"/>
  <c r="J1623" i="6"/>
  <c r="J1622" i="6"/>
  <c r="J1596" i="6"/>
  <c r="J1597" i="6" s="1"/>
  <c r="J1589" i="6"/>
  <c r="J1588" i="6"/>
  <c r="J1563" i="6"/>
  <c r="J1564" i="6" s="1"/>
  <c r="J1556" i="6"/>
  <c r="J1555" i="6"/>
  <c r="J1529" i="6"/>
  <c r="J1530" i="6" s="1"/>
  <c r="J1522" i="6"/>
  <c r="J1521" i="6"/>
  <c r="J1495" i="6"/>
  <c r="J1496" i="6" s="1"/>
  <c r="J1488" i="6"/>
  <c r="J1487" i="6"/>
  <c r="J1461" i="6"/>
  <c r="J1462" i="6" s="1"/>
  <c r="J1454" i="6"/>
  <c r="J1453" i="6"/>
  <c r="J1438" i="6"/>
  <c r="J1439" i="6" s="1"/>
  <c r="J1431" i="6"/>
  <c r="J1430" i="6"/>
  <c r="J1404" i="6"/>
  <c r="J1405" i="6" s="1"/>
  <c r="J1397" i="6"/>
  <c r="J1396" i="6"/>
  <c r="J1370" i="6"/>
  <c r="J1371" i="6" s="1"/>
  <c r="J1363" i="6"/>
  <c r="J1362" i="6"/>
  <c r="J1336" i="6"/>
  <c r="J1337" i="6" s="1"/>
  <c r="J1329" i="6"/>
  <c r="J1328" i="6"/>
  <c r="J1302" i="6"/>
  <c r="J1303" i="6" s="1"/>
  <c r="J1295" i="6"/>
  <c r="J1294" i="6"/>
  <c r="J1268" i="6"/>
  <c r="J1269" i="6" s="1"/>
  <c r="J1261" i="6"/>
  <c r="J1260" i="6"/>
  <c r="J1235" i="6"/>
  <c r="J1236" i="6" s="1"/>
  <c r="J1228" i="6"/>
  <c r="J1227" i="6"/>
  <c r="J1193" i="6"/>
  <c r="J1192" i="6"/>
  <c r="J871" i="6"/>
  <c r="J870" i="6"/>
  <c r="J869" i="6"/>
  <c r="J868" i="6"/>
  <c r="J838" i="6"/>
  <c r="J837" i="6"/>
  <c r="J836" i="6"/>
  <c r="J835" i="6"/>
  <c r="J748" i="6"/>
  <c r="J749" i="6" s="1"/>
  <c r="J751" i="6" s="1"/>
  <c r="J755" i="6" s="1"/>
  <c r="J714" i="6"/>
  <c r="J715" i="6" s="1"/>
  <c r="J717" i="6" s="1"/>
  <c r="J721" i="6" s="1"/>
  <c r="J681" i="6"/>
  <c r="J680" i="6"/>
  <c r="J679" i="6"/>
  <c r="J672" i="6"/>
  <c r="J671" i="6"/>
  <c r="J645" i="6"/>
  <c r="J647" i="6" s="1"/>
  <c r="J649" i="6" s="1"/>
  <c r="J653" i="6" s="1"/>
  <c r="J547" i="6"/>
  <c r="J546" i="6"/>
  <c r="J545" i="6"/>
  <c r="J544" i="6"/>
  <c r="J543" i="6"/>
  <c r="J536" i="6"/>
  <c r="J535" i="6"/>
  <c r="J481" i="6"/>
  <c r="J483" i="6" s="1"/>
  <c r="J487" i="6" s="1"/>
  <c r="J446" i="6"/>
  <c r="J443" i="6"/>
  <c r="J413" i="6"/>
  <c r="J415" i="6" s="1"/>
  <c r="J419" i="6" s="1"/>
  <c r="J383" i="6"/>
  <c r="J382" i="6"/>
  <c r="J381" i="6"/>
  <c r="J380" i="6"/>
  <c r="J379" i="6"/>
  <c r="J378" i="6"/>
  <c r="J377" i="6"/>
  <c r="J376" i="6"/>
  <c r="J369" i="6"/>
  <c r="J368" i="6"/>
  <c r="J347" i="6"/>
  <c r="J349" i="6" s="1"/>
  <c r="J353" i="6" s="1"/>
  <c r="J314" i="6"/>
  <c r="J316" i="6" s="1"/>
  <c r="J320" i="6" s="1"/>
  <c r="J280" i="6"/>
  <c r="J279" i="6"/>
  <c r="J278" i="6"/>
  <c r="J277" i="6"/>
  <c r="J270" i="6"/>
  <c r="J269" i="6"/>
  <c r="J250" i="6"/>
  <c r="J249" i="6"/>
  <c r="J248" i="6"/>
  <c r="J247" i="6"/>
  <c r="J240" i="6"/>
  <c r="J239" i="6"/>
  <c r="J217" i="6"/>
  <c r="J216" i="6"/>
  <c r="J215" i="6"/>
  <c r="J214" i="6"/>
  <c r="J207" i="6"/>
  <c r="J206" i="6"/>
  <c r="J186" i="6"/>
  <c r="J185" i="6"/>
  <c r="J184" i="6"/>
  <c r="J183" i="6"/>
  <c r="J182" i="6"/>
  <c r="J181" i="6"/>
  <c r="J174" i="6"/>
  <c r="J173" i="6"/>
  <c r="J164" i="6"/>
  <c r="J163" i="6"/>
  <c r="J162" i="6"/>
  <c r="J161" i="6"/>
  <c r="J160" i="6"/>
  <c r="J159" i="6"/>
  <c r="J153" i="6"/>
  <c r="J152" i="6"/>
  <c r="J113" i="6"/>
  <c r="J114" i="6" s="1"/>
  <c r="J108" i="6"/>
  <c r="J107" i="6"/>
  <c r="J76" i="6"/>
  <c r="J75" i="6"/>
  <c r="J58" i="6"/>
  <c r="J57" i="6"/>
  <c r="J42" i="6"/>
  <c r="J41" i="6"/>
  <c r="J25" i="6"/>
  <c r="J24" i="6"/>
  <c r="J9" i="6"/>
  <c r="J8" i="6"/>
  <c r="A45" i="5"/>
  <c r="A42" i="5"/>
  <c r="E38" i="5"/>
  <c r="C34" i="5"/>
  <c r="C26" i="5" s="1"/>
  <c r="C38" i="5" s="1"/>
  <c r="C30" i="5"/>
  <c r="A45" i="4"/>
  <c r="A42" i="4"/>
  <c r="E38" i="4"/>
  <c r="C34" i="4"/>
  <c r="C30" i="4"/>
  <c r="C26" i="4" s="1"/>
  <c r="C38" i="4" s="1"/>
  <c r="B46" i="3"/>
  <c r="B44" i="3"/>
  <c r="B42" i="3"/>
  <c r="B40" i="3"/>
  <c r="B38" i="3"/>
  <c r="B36" i="3"/>
  <c r="B34" i="3"/>
  <c r="B32" i="3"/>
  <c r="B30" i="3"/>
  <c r="B28" i="3"/>
  <c r="B26" i="3"/>
  <c r="B24" i="3"/>
  <c r="B22" i="3"/>
  <c r="B20" i="3"/>
  <c r="B18" i="3"/>
  <c r="B16" i="3"/>
  <c r="B14" i="3"/>
  <c r="B12" i="3"/>
  <c r="B10" i="3"/>
  <c r="B8" i="3"/>
  <c r="B6" i="3"/>
  <c r="I353" i="1"/>
  <c r="I352" i="1"/>
  <c r="I350" i="1"/>
  <c r="G350" i="1"/>
  <c r="I349" i="1"/>
  <c r="G348" i="1"/>
  <c r="I348" i="1" s="1"/>
  <c r="I347" i="1"/>
  <c r="I345" i="1"/>
  <c r="I344" i="1"/>
  <c r="I343" i="1"/>
  <c r="I342" i="1"/>
  <c r="G341" i="1"/>
  <c r="I341" i="1" s="1"/>
  <c r="G340" i="1"/>
  <c r="I340" i="1" s="1"/>
  <c r="I339" i="1"/>
  <c r="I338" i="1"/>
  <c r="I337" i="1"/>
  <c r="I336" i="1"/>
  <c r="I335" i="1"/>
  <c r="I333" i="1"/>
  <c r="I332" i="1"/>
  <c r="I331" i="1"/>
  <c r="I330" i="1"/>
  <c r="I329" i="1"/>
  <c r="I326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09" i="1"/>
  <c r="I308" i="1"/>
  <c r="I307" i="1"/>
  <c r="I306" i="1"/>
  <c r="I305" i="1"/>
  <c r="I304" i="1"/>
  <c r="I303" i="1"/>
  <c r="I302" i="1"/>
  <c r="I301" i="1"/>
  <c r="I300" i="1"/>
  <c r="I299" i="1"/>
  <c r="I297" i="1"/>
  <c r="G297" i="1"/>
  <c r="I296" i="1"/>
  <c r="I295" i="1"/>
  <c r="I294" i="1"/>
  <c r="I293" i="1"/>
  <c r="G292" i="1"/>
  <c r="I292" i="1" s="1"/>
  <c r="I291" i="1"/>
  <c r="G291" i="1"/>
  <c r="I290" i="1"/>
  <c r="I289" i="1"/>
  <c r="I288" i="1"/>
  <c r="I287" i="1"/>
  <c r="I286" i="1"/>
  <c r="I284" i="1"/>
  <c r="I282" i="1"/>
  <c r="I281" i="1"/>
  <c r="I280" i="1"/>
  <c r="I277" i="1"/>
  <c r="I276" i="1"/>
  <c r="I274" i="1"/>
  <c r="I273" i="1"/>
  <c r="I272" i="1"/>
  <c r="I267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0" i="1"/>
  <c r="I159" i="1"/>
  <c r="I158" i="1"/>
  <c r="I157" i="1"/>
  <c r="I155" i="1"/>
  <c r="I150" i="1"/>
  <c r="I149" i="1"/>
  <c r="I148" i="1"/>
  <c r="I145" i="1"/>
  <c r="I144" i="1"/>
  <c r="I143" i="1"/>
  <c r="I141" i="1"/>
  <c r="I139" i="1"/>
  <c r="I137" i="1"/>
  <c r="I135" i="1"/>
  <c r="I133" i="1"/>
  <c r="I131" i="1"/>
  <c r="I130" i="1"/>
  <c r="I129" i="1"/>
  <c r="I128" i="1"/>
  <c r="I127" i="1"/>
  <c r="I126" i="1"/>
  <c r="I125" i="1"/>
  <c r="I124" i="1"/>
  <c r="I123" i="1"/>
  <c r="G121" i="1"/>
  <c r="I121" i="1" s="1"/>
  <c r="I120" i="1"/>
  <c r="I119" i="1"/>
  <c r="I118" i="1"/>
  <c r="I117" i="1"/>
  <c r="I116" i="1"/>
  <c r="I115" i="1"/>
  <c r="I113" i="1"/>
  <c r="I112" i="1"/>
  <c r="I111" i="1"/>
  <c r="I110" i="1"/>
  <c r="G108" i="1"/>
  <c r="G107" i="1"/>
  <c r="I106" i="1"/>
  <c r="I104" i="1"/>
  <c r="I103" i="1"/>
  <c r="I102" i="1"/>
  <c r="I101" i="1"/>
  <c r="I100" i="1"/>
  <c r="I99" i="1"/>
  <c r="I98" i="1"/>
  <c r="I95" i="1"/>
  <c r="I93" i="1"/>
  <c r="I92" i="1"/>
  <c r="I91" i="1"/>
  <c r="I90" i="1"/>
  <c r="I89" i="1"/>
  <c r="I88" i="1"/>
  <c r="I87" i="1"/>
  <c r="I86" i="1"/>
  <c r="F85" i="1"/>
  <c r="I84" i="1"/>
  <c r="I83" i="1"/>
  <c r="I82" i="1"/>
  <c r="I81" i="1"/>
  <c r="I79" i="1"/>
  <c r="I78" i="1"/>
  <c r="I77" i="1"/>
  <c r="I76" i="1"/>
  <c r="I75" i="1"/>
  <c r="I74" i="1"/>
  <c r="I73" i="1"/>
  <c r="I72" i="1"/>
  <c r="I71" i="1"/>
  <c r="I70" i="1"/>
  <c r="I69" i="1"/>
  <c r="I68" i="1"/>
  <c r="G67" i="1"/>
  <c r="I67" i="1" s="1"/>
  <c r="I66" i="1"/>
  <c r="I65" i="1"/>
  <c r="I64" i="1"/>
  <c r="I63" i="1"/>
  <c r="I62" i="1"/>
  <c r="I61" i="1"/>
  <c r="I60" i="1"/>
  <c r="I59" i="1"/>
  <c r="I58" i="1"/>
  <c r="I57" i="1"/>
  <c r="G57" i="1"/>
  <c r="I56" i="1"/>
  <c r="I55" i="1"/>
  <c r="I54" i="1"/>
  <c r="I53" i="1"/>
  <c r="I52" i="1"/>
  <c r="I51" i="1"/>
  <c r="I50" i="1"/>
  <c r="I49" i="1"/>
  <c r="I47" i="1"/>
  <c r="G47" i="1"/>
  <c r="I46" i="1"/>
  <c r="I45" i="1"/>
  <c r="I44" i="1"/>
  <c r="I43" i="1"/>
  <c r="I42" i="1"/>
  <c r="I41" i="1"/>
  <c r="I40" i="1"/>
  <c r="I39" i="1"/>
  <c r="I38" i="1"/>
  <c r="I37" i="1"/>
  <c r="I36" i="1"/>
  <c r="I34" i="1"/>
  <c r="I33" i="1"/>
  <c r="I32" i="1"/>
  <c r="I31" i="1"/>
  <c r="I30" i="1"/>
  <c r="I29" i="1"/>
  <c r="I28" i="1"/>
  <c r="I27" i="1"/>
  <c r="I26" i="1"/>
  <c r="G24" i="1"/>
  <c r="I24" i="1" s="1"/>
  <c r="I23" i="1"/>
  <c r="I22" i="1"/>
  <c r="G22" i="1"/>
  <c r="I21" i="1"/>
  <c r="I20" i="1"/>
  <c r="I19" i="1"/>
  <c r="I18" i="1"/>
  <c r="I17" i="1"/>
  <c r="I16" i="1"/>
  <c r="I15" i="1"/>
  <c r="I14" i="1"/>
  <c r="I13" i="1"/>
  <c r="I12" i="1"/>
  <c r="I11" i="1"/>
  <c r="I9" i="1"/>
  <c r="I8" i="1"/>
  <c r="J1455" i="6" l="1"/>
  <c r="J1458" i="6" s="1"/>
  <c r="J1464" i="6" s="1"/>
  <c r="J1468" i="6" s="1"/>
  <c r="J537" i="6"/>
  <c r="J540" i="6" s="1"/>
  <c r="J1296" i="6"/>
  <c r="J1299" i="6" s="1"/>
  <c r="J1523" i="6"/>
  <c r="J1526" i="6" s="1"/>
  <c r="J1532" i="6" s="1"/>
  <c r="J1536" i="6" s="1"/>
  <c r="J1724" i="6"/>
  <c r="J1727" i="6" s="1"/>
  <c r="J109" i="6"/>
  <c r="J111" i="6" s="1"/>
  <c r="J115" i="6" s="1"/>
  <c r="J117" i="6" s="1"/>
  <c r="J154" i="6"/>
  <c r="J157" i="6" s="1"/>
  <c r="J1732" i="6"/>
  <c r="J59" i="6"/>
  <c r="J62" i="6" s="1"/>
  <c r="J64" i="6" s="1"/>
  <c r="J68" i="6" s="1"/>
  <c r="J281" i="6"/>
  <c r="J175" i="6"/>
  <c r="J178" i="6" s="1"/>
  <c r="J673" i="6"/>
  <c r="J370" i="6"/>
  <c r="J373" i="6" s="1"/>
  <c r="J1489" i="6"/>
  <c r="J1492" i="6" s="1"/>
  <c r="J1498" i="6" s="1"/>
  <c r="J1502" i="6" s="1"/>
  <c r="I283" i="1" s="1"/>
  <c r="J1262" i="6"/>
  <c r="J1265" i="6" s="1"/>
  <c r="J1271" i="6" s="1"/>
  <c r="J1275" i="6" s="1"/>
  <c r="J43" i="6"/>
  <c r="J46" i="6" s="1"/>
  <c r="J48" i="6" s="1"/>
  <c r="J52" i="6" s="1"/>
  <c r="J1229" i="6"/>
  <c r="J1232" i="6" s="1"/>
  <c r="J1238" i="6" s="1"/>
  <c r="J1242" i="6" s="1"/>
  <c r="J1398" i="6"/>
  <c r="J1401" i="6" s="1"/>
  <c r="J1407" i="6" s="1"/>
  <c r="J1411" i="6" s="1"/>
  <c r="J1557" i="6"/>
  <c r="J1560" i="6" s="1"/>
  <c r="J1566" i="6" s="1"/>
  <c r="J1570" i="6" s="1"/>
  <c r="G327" i="1" s="1"/>
  <c r="I327" i="1" s="1"/>
  <c r="J77" i="6"/>
  <c r="J80" i="6" s="1"/>
  <c r="J82" i="6" s="1"/>
  <c r="J86" i="6" s="1"/>
  <c r="J1755" i="6"/>
  <c r="J682" i="6"/>
  <c r="J684" i="6" s="1"/>
  <c r="J688" i="6" s="1"/>
  <c r="J241" i="6"/>
  <c r="J244" i="6" s="1"/>
  <c r="J872" i="6"/>
  <c r="J874" i="6" s="1"/>
  <c r="J878" i="6" s="1"/>
  <c r="J1330" i="6"/>
  <c r="J1333" i="6" s="1"/>
  <c r="J1339" i="6" s="1"/>
  <c r="J1343" i="6" s="1"/>
  <c r="I278" i="1" s="1"/>
  <c r="I248" i="1" s="1"/>
  <c r="H20" i="2" s="1"/>
  <c r="J1624" i="6"/>
  <c r="J1627" i="6" s="1"/>
  <c r="J1633" i="6" s="1"/>
  <c r="J1637" i="6" s="1"/>
  <c r="G329" i="1" s="1"/>
  <c r="J251" i="6"/>
  <c r="J448" i="6"/>
  <c r="J450" i="6" s="1"/>
  <c r="J454" i="6" s="1"/>
  <c r="J1432" i="6"/>
  <c r="J1435" i="6" s="1"/>
  <c r="J1441" i="6" s="1"/>
  <c r="J1445" i="6" s="1"/>
  <c r="J1691" i="6"/>
  <c r="J1694" i="6" s="1"/>
  <c r="J839" i="6"/>
  <c r="J841" i="6" s="1"/>
  <c r="J845" i="6" s="1"/>
  <c r="J1364" i="6"/>
  <c r="J1367" i="6" s="1"/>
  <c r="J1373" i="6" s="1"/>
  <c r="J1377" i="6" s="1"/>
  <c r="I279" i="1" s="1"/>
  <c r="J1590" i="6"/>
  <c r="J1593" i="6" s="1"/>
  <c r="J1599" i="6" s="1"/>
  <c r="J1603" i="6" s="1"/>
  <c r="G328" i="1" s="1"/>
  <c r="I328" i="1" s="1"/>
  <c r="I325" i="1" s="1"/>
  <c r="H23" i="2" s="1"/>
  <c r="J1747" i="6"/>
  <c r="J1750" i="6" s="1"/>
  <c r="J1305" i="6"/>
  <c r="J1309" i="6" s="1"/>
  <c r="J271" i="6"/>
  <c r="J274" i="6" s="1"/>
  <c r="J208" i="6"/>
  <c r="J211" i="6" s="1"/>
  <c r="J384" i="6"/>
  <c r="J10" i="6"/>
  <c r="J13" i="6" s="1"/>
  <c r="J15" i="6" s="1"/>
  <c r="J19" i="6" s="1"/>
  <c r="J26" i="6"/>
  <c r="J29" i="6" s="1"/>
  <c r="J31" i="6" s="1"/>
  <c r="J35" i="6" s="1"/>
  <c r="J165" i="6"/>
  <c r="J187" i="6"/>
  <c r="J218" i="6"/>
  <c r="J548" i="6"/>
  <c r="J1194" i="6"/>
  <c r="J1197" i="6" s="1"/>
  <c r="J1199" i="6" s="1"/>
  <c r="J1203" i="6" s="1"/>
  <c r="G353" i="1" s="1"/>
  <c r="J1699" i="6"/>
  <c r="I85" i="1"/>
  <c r="I132" i="1"/>
  <c r="H16" i="2" s="1"/>
  <c r="C26" i="3" s="1"/>
  <c r="I107" i="1"/>
  <c r="I109" i="1"/>
  <c r="H13" i="2" s="1"/>
  <c r="C20" i="3" s="1"/>
  <c r="I147" i="1"/>
  <c r="H18" i="2" s="1"/>
  <c r="C30" i="3" s="1"/>
  <c r="I334" i="1"/>
  <c r="H24" i="2" s="1"/>
  <c r="I35" i="1"/>
  <c r="H8" i="2" s="1"/>
  <c r="C10" i="3" s="1"/>
  <c r="I114" i="1"/>
  <c r="H14" i="2" s="1"/>
  <c r="C22" i="3" s="1"/>
  <c r="I7" i="1"/>
  <c r="I48" i="1"/>
  <c r="H9" i="2" s="1"/>
  <c r="I122" i="1"/>
  <c r="H15" i="2" s="1"/>
  <c r="I97" i="1"/>
  <c r="H11" i="2" s="1"/>
  <c r="I161" i="1"/>
  <c r="H19" i="2" s="1"/>
  <c r="I285" i="1"/>
  <c r="H21" i="2" s="1"/>
  <c r="I25" i="1"/>
  <c r="H7" i="2" s="1"/>
  <c r="I105" i="1"/>
  <c r="H12" i="2" s="1"/>
  <c r="C42" i="3"/>
  <c r="I80" i="1"/>
  <c r="H10" i="2" s="1"/>
  <c r="I136" i="1"/>
  <c r="H17" i="2" s="1"/>
  <c r="I10" i="1"/>
  <c r="I346" i="1"/>
  <c r="H25" i="2" s="1"/>
  <c r="I351" i="1"/>
  <c r="H26" i="2" s="1"/>
  <c r="J550" i="6" l="1"/>
  <c r="J554" i="6" s="1"/>
  <c r="J1734" i="6"/>
  <c r="J1738" i="6" s="1"/>
  <c r="I311" i="1" s="1"/>
  <c r="J283" i="6"/>
  <c r="J287" i="6" s="1"/>
  <c r="J166" i="6"/>
  <c r="J168" i="6" s="1"/>
  <c r="J189" i="6"/>
  <c r="J193" i="6" s="1"/>
  <c r="J1701" i="6"/>
  <c r="J1705" i="6" s="1"/>
  <c r="I310" i="1" s="1"/>
  <c r="J386" i="6"/>
  <c r="J390" i="6" s="1"/>
  <c r="J253" i="6"/>
  <c r="J257" i="6" s="1"/>
  <c r="J1757" i="6"/>
  <c r="J1761" i="6" s="1"/>
  <c r="I312" i="1" s="1"/>
  <c r="I298" i="1" s="1"/>
  <c r="H22" i="2" s="1"/>
  <c r="C38" i="3" s="1"/>
  <c r="J220" i="6"/>
  <c r="J224" i="6" s="1"/>
  <c r="C16" i="3"/>
  <c r="C14" i="3"/>
  <c r="C18" i="3"/>
  <c r="G11" i="3"/>
  <c r="E11" i="3"/>
  <c r="O11" i="3"/>
  <c r="N11" i="3"/>
  <c r="I11" i="3"/>
  <c r="H11" i="3"/>
  <c r="F11" i="3"/>
  <c r="D11" i="3"/>
  <c r="C8" i="3"/>
  <c r="C34" i="3"/>
  <c r="C36" i="3"/>
  <c r="C32" i="3"/>
  <c r="C12" i="3"/>
  <c r="C28" i="3"/>
  <c r="I27" i="3"/>
  <c r="G27" i="3"/>
  <c r="M27" i="3"/>
  <c r="E27" i="3"/>
  <c r="L27" i="3"/>
  <c r="D27" i="3"/>
  <c r="K27" i="3"/>
  <c r="J27" i="3"/>
  <c r="H27" i="3"/>
  <c r="F27" i="3"/>
  <c r="H31" i="3"/>
  <c r="N31" i="3"/>
  <c r="F31" i="3"/>
  <c r="L31" i="3"/>
  <c r="D31" i="3"/>
  <c r="K31" i="3"/>
  <c r="J31" i="3"/>
  <c r="G31" i="3"/>
  <c r="E31" i="3"/>
  <c r="I31" i="3"/>
  <c r="M31" i="3"/>
  <c r="H6" i="2"/>
  <c r="G27" i="2" s="1"/>
  <c r="C46" i="3"/>
  <c r="C44" i="3"/>
  <c r="N43" i="3"/>
  <c r="L43" i="3"/>
  <c r="K43" i="3"/>
  <c r="G43" i="3"/>
  <c r="F43" i="3"/>
  <c r="E43" i="3"/>
  <c r="D43" i="3"/>
  <c r="M43" i="3"/>
  <c r="O43" i="3"/>
  <c r="F21" i="3"/>
  <c r="O21" i="3"/>
  <c r="D21" i="3"/>
  <c r="M21" i="3"/>
  <c r="I21" i="3"/>
  <c r="H21" i="3"/>
  <c r="G21" i="3"/>
  <c r="E21" i="3"/>
  <c r="N21" i="3"/>
  <c r="C40" i="3"/>
  <c r="C24" i="3"/>
  <c r="K23" i="3"/>
  <c r="I23" i="3"/>
  <c r="O23" i="3"/>
  <c r="G23" i="3"/>
  <c r="N23" i="3"/>
  <c r="F23" i="3"/>
  <c r="M23" i="3"/>
  <c r="E23" i="3"/>
  <c r="L23" i="3"/>
  <c r="J23" i="3"/>
  <c r="H23" i="3"/>
  <c r="D23" i="3"/>
  <c r="H354" i="1" l="1"/>
  <c r="F41" i="3"/>
  <c r="O41" i="3"/>
  <c r="D41" i="3"/>
  <c r="N41" i="3"/>
  <c r="M41" i="3"/>
  <c r="I41" i="3"/>
  <c r="H41" i="3"/>
  <c r="G41" i="3"/>
  <c r="E41" i="3"/>
  <c r="J15" i="3"/>
  <c r="H15" i="3"/>
  <c r="N15" i="3"/>
  <c r="F15" i="3"/>
  <c r="M15" i="3"/>
  <c r="E15" i="3"/>
  <c r="L15" i="3"/>
  <c r="D15" i="3"/>
  <c r="K15" i="3"/>
  <c r="I15" i="3"/>
  <c r="G15" i="3"/>
  <c r="C6" i="3"/>
  <c r="C48" i="3" s="1"/>
  <c r="F6" i="2"/>
  <c r="M25" i="3"/>
  <c r="E25" i="3"/>
  <c r="K25" i="3"/>
  <c r="I25" i="3"/>
  <c r="H25" i="3"/>
  <c r="G25" i="3"/>
  <c r="D25" i="3"/>
  <c r="F25" i="3"/>
  <c r="L25" i="3"/>
  <c r="J25" i="3"/>
  <c r="H45" i="3"/>
  <c r="F45" i="3"/>
  <c r="E45" i="3"/>
  <c r="D45" i="3"/>
  <c r="O45" i="3"/>
  <c r="N45" i="3"/>
  <c r="I45" i="3"/>
  <c r="G45" i="3"/>
  <c r="K33" i="3"/>
  <c r="I33" i="3"/>
  <c r="O33" i="3"/>
  <c r="G33" i="3"/>
  <c r="N33" i="3"/>
  <c r="F33" i="3"/>
  <c r="M33" i="3"/>
  <c r="E33" i="3"/>
  <c r="L33" i="3"/>
  <c r="J33" i="3"/>
  <c r="H33" i="3"/>
  <c r="D33" i="3"/>
  <c r="L19" i="3"/>
  <c r="D19" i="3"/>
  <c r="J19" i="3"/>
  <c r="H19" i="3"/>
  <c r="G19" i="3"/>
  <c r="N19" i="3"/>
  <c r="F19" i="3"/>
  <c r="M19" i="3"/>
  <c r="K19" i="3"/>
  <c r="E19" i="3"/>
  <c r="I19" i="3"/>
  <c r="K17" i="3"/>
  <c r="I17" i="3"/>
  <c r="G17" i="3"/>
  <c r="N17" i="3"/>
  <c r="F17" i="3"/>
  <c r="M17" i="3"/>
  <c r="E17" i="3"/>
  <c r="L17" i="3"/>
  <c r="J17" i="3"/>
  <c r="H17" i="3"/>
  <c r="D17" i="3"/>
  <c r="E13" i="3"/>
  <c r="O13" i="3"/>
  <c r="O14" i="3" s="1"/>
  <c r="O15" i="3" s="1"/>
  <c r="O16" i="3" s="1"/>
  <c r="O17" i="3" s="1"/>
  <c r="O18" i="3" s="1"/>
  <c r="O19" i="3" s="1"/>
  <c r="I13" i="3"/>
  <c r="H13" i="3"/>
  <c r="G13" i="3"/>
  <c r="D13" i="3"/>
  <c r="F13" i="3"/>
  <c r="N13" i="3"/>
  <c r="I9" i="3"/>
  <c r="G9" i="3"/>
  <c r="E9" i="3"/>
  <c r="D9" i="3"/>
  <c r="O9" i="3"/>
  <c r="F9" i="3"/>
  <c r="H9" i="3"/>
  <c r="N9" i="3"/>
  <c r="N47" i="3"/>
  <c r="F47" i="3"/>
  <c r="L47" i="3"/>
  <c r="D47" i="3"/>
  <c r="K47" i="3"/>
  <c r="J47" i="3"/>
  <c r="I47" i="3"/>
  <c r="H47" i="3"/>
  <c r="G47" i="3"/>
  <c r="E47" i="3"/>
  <c r="M47" i="3"/>
  <c r="O47" i="3"/>
  <c r="O37" i="3"/>
  <c r="G37" i="3"/>
  <c r="M37" i="3"/>
  <c r="E37" i="3"/>
  <c r="L37" i="3"/>
  <c r="D37" i="3"/>
  <c r="K37" i="3"/>
  <c r="J37" i="3"/>
  <c r="I37" i="3"/>
  <c r="N37" i="3"/>
  <c r="H37" i="3"/>
  <c r="F37" i="3"/>
  <c r="I39" i="3"/>
  <c r="G39" i="3"/>
  <c r="F39" i="3"/>
  <c r="E39" i="3"/>
  <c r="O39" i="3"/>
  <c r="D39" i="3"/>
  <c r="N39" i="3"/>
  <c r="M39" i="3"/>
  <c r="H39" i="3"/>
  <c r="M29" i="3"/>
  <c r="E29" i="3"/>
  <c r="K29" i="3"/>
  <c r="I29" i="3"/>
  <c r="H29" i="3"/>
  <c r="G29" i="3"/>
  <c r="N29" i="3"/>
  <c r="L29" i="3"/>
  <c r="J29" i="3"/>
  <c r="D29" i="3"/>
  <c r="F29" i="3"/>
  <c r="M35" i="3"/>
  <c r="E35" i="3"/>
  <c r="K35" i="3"/>
  <c r="J35" i="3"/>
  <c r="I35" i="3"/>
  <c r="H35" i="3"/>
  <c r="O35" i="3"/>
  <c r="G35" i="3"/>
  <c r="N35" i="3"/>
  <c r="L35" i="3"/>
  <c r="D35" i="3"/>
  <c r="F35" i="3"/>
  <c r="K48" i="3" l="1"/>
  <c r="J48" i="3"/>
  <c r="L48" i="3"/>
  <c r="F16" i="2"/>
  <c r="F8" i="2"/>
  <c r="F18" i="2"/>
  <c r="F24" i="2"/>
  <c r="F14" i="2"/>
  <c r="F13" i="2"/>
  <c r="F11" i="2"/>
  <c r="F26" i="2"/>
  <c r="F19" i="2"/>
  <c r="F20" i="2"/>
  <c r="F17" i="2"/>
  <c r="F12" i="2"/>
  <c r="F25" i="2"/>
  <c r="F7" i="2"/>
  <c r="F9" i="2"/>
  <c r="F22" i="2"/>
  <c r="F10" i="2"/>
  <c r="F21" i="2"/>
  <c r="F23" i="2"/>
  <c r="F15" i="2"/>
  <c r="M48" i="3"/>
  <c r="O7" i="3"/>
  <c r="O48" i="3" s="1"/>
  <c r="I7" i="3"/>
  <c r="I48" i="3" s="1"/>
  <c r="G7" i="3"/>
  <c r="G48" i="3" s="1"/>
  <c r="F7" i="3"/>
  <c r="F48" i="3" s="1"/>
  <c r="E7" i="3"/>
  <c r="E48" i="3" s="1"/>
  <c r="N7" i="3"/>
  <c r="N48" i="3" s="1"/>
  <c r="H7" i="3"/>
  <c r="H48" i="3" s="1"/>
  <c r="D7" i="3"/>
  <c r="D48" i="3" s="1"/>
  <c r="D49" i="3" s="1"/>
  <c r="E49" i="3" l="1"/>
  <c r="F49" i="3" s="1"/>
  <c r="G49" i="3" s="1"/>
  <c r="H49" i="3" s="1"/>
  <c r="I49" i="3" s="1"/>
  <c r="J49" i="3" s="1"/>
  <c r="K49" i="3" s="1"/>
  <c r="L49" i="3" s="1"/>
  <c r="M49" i="3" s="1"/>
  <c r="N49" i="3" s="1"/>
  <c r="O49" i="3" s="1"/>
  <c r="F27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3" authorId="0" shapeId="0" xr:uid="{00000000-0006-0000-0300-000001000000}">
      <text>
        <r>
          <rPr>
            <sz val="9"/>
            <color rgb="FF000000"/>
            <rFont val="Segoe UI"/>
            <family val="2"/>
            <charset val="1"/>
          </rPr>
          <t>Nome do Orgão  ou Empresa Executante</t>
        </r>
      </text>
    </comment>
    <comment ref="B9" authorId="0" shapeId="0" xr:uid="{00000000-0006-0000-0300-000002000000}">
      <text>
        <r>
          <rPr>
            <sz val="11"/>
            <color rgb="FF000000"/>
            <rFont val="Calibri"/>
            <family val="2"/>
            <charset val="1"/>
          </rPr>
          <t xml:space="preserve">Escolha
</t>
        </r>
      </text>
    </comment>
    <comment ref="B13" authorId="0" shapeId="0" xr:uid="{00000000-0006-0000-0300-000003000000}">
      <text>
        <r>
          <rPr>
            <sz val="9"/>
            <color rgb="FF000000"/>
            <rFont val="Tahoma"/>
            <family val="2"/>
            <charset val="1"/>
          </rPr>
          <t xml:space="preserve">3.3.10.7.6.1 “Construção de Edifícios” enquadram-se:
 a construção e reforma de edifícios, unidades habitacionais, escolas, hospitais, hotéis, restaurantes, armazéns e depósitos, edifícios para uso agropecuário, estações para trens e metropolitanos, estádios esportivos e quadras cobertas, instalações para embarque e desembarque de passageiros (em aeroportos, rodoviárias, portos, entre outros), penitenciárias e presídios, a construção de edifícios industriais (fábricas, oficinas, galpões industriais, entre outros), conforme classificação 4120-4 do CNAE 2.0;
 pórticos, mirantes e outros edifícios de finalidade turística.
3.3.10.7.6.2 “Construção de Rodovias e Ferrovias” enquadram-se:
 a construção e recuperação de autoestradas, rodovias e outras vias não urbanas para passagem de veículos, vias férreas de superfície ou subterrâneas (inclusive para metropolitanos), pistas de aeroportos;
 a pavimentação de autoestradas, rodovias e outras vias não urbanas, construção de pontes, viadutos e túneis, a instalação de barreiras acústicas, a construção de praças de pedágio, a sinalização com pintura em rodovias e aeroportos, a instalação de placas de sinalização de tráfego e semelhantes, conforme classificação 4211-1 do CNAE 2.0;
 a construção, pavimentação e sinalização de vias urbanas, ruas e locais para estacionamento de veículos, a construção de praças, pista de atletismo, campos de futebol e calçadas para pedestres, elevados, passarelas e ciclovias, metrô e VLT.
3.3.10.7.6.3 “Construção de Redes de Abastecimento de Água, Coleta de Esgoto e Construções Correlatas” enquadram-se:
 a construção de sistemas para o abastecimento de água tratada - reservatórios de distribuição, estações elevatórias de bombeamento, linhas principais de adução de longa e média distância e redes de distribuição de água, a construção de redes de coleta de esgoto, inclusive de interceptores, estações de tratamento de esgoto (ETE), estações de bombeamento de esgoto (EBE), a construção de galerias pluviais (obras de micro e macrodrenagem);
 as obras de irrigação (canais), a manutenção de redes de abastecimento de água tratada, a manutenção de redes de coleta e de sistemas de tratamento de esgoto, conforme classificação 4222-7 do CNAE 2.0;
 a construção de estações de tratamento de água (ETA).
3.3.10.7.6.4 “Construção e Manutenção de Estações e Redes de Distribuição de Energia Elétrica” enquadram-se:
 a construção de usinas, estações e subestações hidrelétricas, eólicas, nucleares, termoelétricas, a construção de redes de transmissão e distribuição de energia elétrica, inclusive o serviço de eletrificação rural;
 a construção de redes de eletrificação para ferrovias e metropolitano, conforme classificação 4221-9/02 do CNAE 2.0;
 a manutenção de redes de distribuição de energia elétrica, quando executada por empresa não produtora ou distribuidora de energia elétrica, conforme classificação 4221-9/03 do CNAE 2.0;
 obras de iluminação pública e a construção de barragens e represas para geração de energia elétrica.
3.3.10.7.6.5 Para o tipo de obra “Portuárias, Marítimas e Fluviais” enquadram-se:
 obras marítimas e fluviais, tais como, construção de instalações portuárias, construção de portos e marinas, construção de eclusas e canais de navegação (vias navegáveis), enrrocamentos, obras de dragagem, aterro hidráulico, barragens, represas e diques, exceto para energia elétrica, a construção de emissários submarinos, a instalação de cabos submarinos, conforme classificação 4291-0 do CNAE 2.0;
 a construção de píeres e outras obras com influência direta de cursos d’água.
</t>
        </r>
      </text>
    </comment>
    <comment ref="C17" authorId="0" shapeId="0" xr:uid="{00000000-0006-0000-0300-000004000000}">
      <text>
        <r>
          <rPr>
            <sz val="10"/>
            <color rgb="FF000000"/>
            <rFont val="Tahoma"/>
            <family val="2"/>
            <charset val="1"/>
          </rPr>
          <t>ADMINISTRAÇÃO CENTRAL
Diretoria e secretarias
Suprimentos  e Compras
Financeiro, incluindo Tesouraria e Contabilidade
Jurídico
Recursos Humanos
Planejamento e Orçamentos
Comercial
Apoio e Deposito
Despesas de instalação do Escritório Central
Seguros do Escritório Central e Deposito
Taxas para funcionamento
Material de consumo (limpeza, higiene, escritório).
Consumo de energia, água, telefone etc.
Estes custos incidem na obra, pois a operação de uma empresa que tem em sua sede, uma estrutura montada para atender TODAS as obras em andamento é um custo que deverá ser reembolsado pela obra.
A valoração destes custos deveria ser enfocada em função do faturamento anual da empresa, porém nem sempre estes dados estão disponíveis no momento de estabelecer-se o DI.
 Desta forma, usualmente rateia-se os custos acima do escritório central para a obra.  
Varia de empresa para empresa. Quando não é levantado são sugeridos valores entre 2% e 8% sobre o custo direto de produção (CD).</t>
        </r>
      </text>
    </comment>
    <comment ref="C18" authorId="0" shapeId="0" xr:uid="{00000000-0006-0000-0300-000005000000}">
      <text>
        <r>
          <rPr>
            <sz val="11"/>
            <color rgb="FF000000"/>
            <rFont val="Calibri"/>
            <family val="2"/>
            <charset val="1"/>
          </rPr>
          <t xml:space="preserve">Compreende os imprevistos que são ocasionados na obra, feriados extraordinários, substituição de materiais por outros de melhor qualidade, etc.
TIPOS DE IMPREVISTOS
FORÇA MAIOR: 
NATURAIS:ENCHENTES, RAIOS, VENDAVAIS
ECONÔMICOS:CRIAÇAO DE NOVOS IMPOSTOS, JORNADAS DE TRABALHO DIFERENTES
SÓCIO-POLÍTICOS: GREVES, GUERRAS, SAQUES
DE PREVISIBILIDADE RELATIVA:
NATURAIS:CHEIAS, CHUVAS
ECONÔMICOS:ATRASO DE PAGAMENTO, AUMENTO DA INFLAÇÃO, ATRASOS DE TERCEIROS
HUMANOS: VARIAÇÕES DE PRODUTIVIDADE, INTERRUPÇÕES DE TRABALHO, ACORDOS JUDICIAIS DE QUESTÕES TRABALHISTAS
ALEATÓRIOS:
DE DIFÍCIL PREVISÃO, TAIS COMO ACIDENTES, SUBSTITUIÇÕES DE MATERIAIS, FURTOS, PERDA DE MATERIAL POR VANDALISMO, ETC.
</t>
        </r>
        <r>
          <rPr>
            <sz val="10"/>
            <color rgb="FF000000"/>
            <rFont val="Tahoma"/>
            <family val="2"/>
            <charset val="1"/>
          </rPr>
          <t xml:space="preserve">
</t>
        </r>
      </text>
    </comment>
    <comment ref="C20" authorId="0" shapeId="0" xr:uid="{00000000-0006-0000-0300-000006000000}">
      <text>
        <r>
          <rPr>
            <sz val="10"/>
            <color rgb="FF000000"/>
            <rFont val="Tahoma"/>
            <family val="2"/>
            <charset val="1"/>
          </rPr>
          <t xml:space="preserve">Remuneração de recursos investidos pelo contratado na execução da obra em benefício de contratante.
Se o contratante não dá um adiantamento para o início da obra, o contratado deverá investir um capital sobre o qual terá uma despesa financeira correspondente ao prazo entre o desembolso e o recebimento (consideramos 30 dias).
 É sugerido adotar o valor dos rendimentos do CDB. 
</t>
        </r>
      </text>
    </comment>
    <comment ref="C22" authorId="0" shapeId="0" xr:uid="{00000000-0006-0000-0300-000007000000}">
      <text>
        <r>
          <rPr>
            <sz val="11"/>
            <color rgb="FF000000"/>
            <rFont val="Calibri"/>
            <family val="2"/>
            <charset val="1"/>
          </rPr>
          <t xml:space="preserve">O lucro de uma determinada obra é o resultado financeiro positivo resultante da diferença entre todas as receitas e das despesas da obra.
Este valor, após o recolhimento do Imposto de renda é o lucro da Empresa, ou sua remuneração.
</t>
        </r>
      </text>
    </comment>
    <comment ref="C26" authorId="0" shapeId="0" xr:uid="{00000000-0006-0000-0300-000008000000}">
      <text>
        <r>
          <rPr>
            <sz val="10"/>
            <color rgb="FF000000"/>
            <rFont val="Tahoma"/>
            <family val="2"/>
            <charset val="1"/>
          </rPr>
          <t>Referem-se aos tributos ou impostos cobrados sobre a receita total da obra e compreendem os impostos citados nas colunas abaixo.
Segundo recomendação do TCU (Tribunal de Contas da União) o IRPJ (Imposto de Renda Pessoa Jurídica) e CSLL (Contribuição Social Sobre o Lucro Líquido) não devem ser incluídos nos orçamentos de obras, já que estão relacionados com o desempenho financeiro da empresa e não com a execução do serviço de construção civil que está sendo orçado.</t>
        </r>
      </text>
    </comment>
    <comment ref="C32" authorId="0" shapeId="0" xr:uid="{00000000-0006-0000-0300-000009000000}">
      <text>
        <r>
          <rPr>
            <sz val="10"/>
            <color rgb="FF000000"/>
            <rFont val="Tahoma"/>
            <family val="2"/>
            <charset val="1"/>
          </rPr>
          <t>COFINS (Contribuição para Financiamento da Seguridade Socia Financia a seguridade social pelo sistema S (SESC, SESI, SENAC, SENAI, SEST, SENAT, SENAR E SEBRAE).</t>
        </r>
      </text>
    </comment>
    <comment ref="C33" authorId="0" shapeId="0" xr:uid="{00000000-0006-0000-0300-00000A000000}">
      <text>
        <r>
          <rPr>
            <sz val="10"/>
            <color rgb="FF000000"/>
            <rFont val="Tahoma"/>
            <family val="2"/>
            <charset val="1"/>
          </rPr>
          <t xml:space="preserve">PIS (Programa de Integração Social) - 0,65% : Financia o pagamento do seguro desemprego e do abono dos trabalhadores que ganham até dois salários mínimos, bem como o financiamento de  programas de desenvolvimento econômico.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3" authorId="0" shapeId="0" xr:uid="{00000000-0006-0000-0400-000001000000}">
      <text>
        <r>
          <rPr>
            <sz val="9"/>
            <color rgb="FF000000"/>
            <rFont val="Segoe UI"/>
            <family val="2"/>
            <charset val="1"/>
          </rPr>
          <t>Nome do Orgão  ou Empresa Executante</t>
        </r>
      </text>
    </comment>
    <comment ref="B9" authorId="0" shapeId="0" xr:uid="{00000000-0006-0000-0400-000002000000}">
      <text>
        <r>
          <rPr>
            <sz val="11"/>
            <color rgb="FF000000"/>
            <rFont val="Calibri"/>
            <family val="2"/>
            <charset val="1"/>
          </rPr>
          <t xml:space="preserve">Escolha
</t>
        </r>
      </text>
    </comment>
    <comment ref="B13" authorId="0" shapeId="0" xr:uid="{00000000-0006-0000-0400-000003000000}">
      <text>
        <r>
          <rPr>
            <sz val="9"/>
            <color rgb="FF000000"/>
            <rFont val="Tahoma"/>
            <family val="2"/>
            <charset val="1"/>
          </rPr>
          <t xml:space="preserve">3.3.10.7.6.1 “Construção de Edifícios” enquadram-se:
 a construção e reforma de edifícios, unidades habitacionais, escolas, hospitais, hotéis, restaurantes, armazéns e depósitos, edifícios para uso agropecuário, estações para trens e metropolitanos, estádios esportivos e quadras cobertas, instalações para embarque e desembarque de passageiros (em aeroportos, rodoviárias, portos, entre outros), penitenciárias e presídios, a construção de edifícios industriais (fábricas, oficinas, galpões industriais, entre outros), conforme classificação 4120-4 do CNAE 2.0;
 pórticos, mirantes e outros edifícios de finalidade turística.
3.3.10.7.6.2 “Construção de Rodovias e Ferrovias” enquadram-se:
 a construção e recuperação de autoestradas, rodovias e outras vias não urbanas para passagem de veículos, vias férreas de superfície ou subterrâneas (inclusive para metropolitanos), pistas de aeroportos;
 a pavimentação de autoestradas, rodovias e outras vias não urbanas, construção de pontes, viadutos e túneis, a instalação de barreiras acústicas, a construção de praças de pedágio, a sinalização com pintura em rodovias e aeroportos, a instalação de placas de sinalização de tráfego e semelhantes, conforme classificação 4211-1 do CNAE 2.0;
 a construção, pavimentação e sinalização de vias urbanas, ruas e locais para estacionamento de veículos, a construção de praças, pista de atletismo, campos de futebol e calçadas para pedestres, elevados, passarelas e ciclovias, metrô e VLT.
3.3.10.7.6.3 “Construção de Redes de Abastecimento de Água, Coleta de Esgoto e Construções Correlatas” enquadram-se:
 a construção de sistemas para o abastecimento de água tratada - reservatórios de distribuição, estações elevatórias de bombeamento, linhas principais de adução de longa e média distância e redes de distribuição de água, a construção de redes de coleta de esgoto, inclusive de interceptores, estações de tratamento de esgoto (ETE), estações de bombeamento de esgoto (EBE), a construção de galerias pluviais (obras de micro e macrodrenagem);
 as obras de irrigação (canais), a manutenção de redes de abastecimento de água tratada, a manutenção de redes de coleta e de sistemas de tratamento de esgoto, conforme classificação 4222-7 do CNAE 2.0;
 a construção de estações de tratamento de água (ETA).
3.3.10.7.6.4 “Construção e Manutenção de Estações e Redes de Distribuição de Energia Elétrica” enquadram-se:
 a construção de usinas, estações e subestações hidrelétricas, eólicas, nucleares, termoelétricas, a construção de redes de transmissão e distribuição de energia elétrica, inclusive o serviço de eletrificação rural;
 a construção de redes de eletrificação para ferrovias e metropolitano, conforme classificação 4221-9/02 do CNAE 2.0;
 a manutenção de redes de distribuição de energia elétrica, quando executada por empresa não produtora ou distribuidora de energia elétrica, conforme classificação 4221-9/03 do CNAE 2.0;
 obras de iluminação pública e a construção de barragens e represas para geração de energia elétrica.
3.3.10.7.6.5 Para o tipo de obra “Portuárias, Marítimas e Fluviais” enquadram-se:
 obras marítimas e fluviais, tais como, construção de instalações portuárias, construção de portos e marinas, construção de eclusas e canais de navegação (vias navegáveis), enrrocamentos, obras de dragagem, aterro hidráulico, barragens, represas e diques, exceto para energia elétrica, a construção de emissários submarinos, a instalação de cabos submarinos, conforme classificação 4291-0 do CNAE 2.0;
 a construção de píeres e outras obras com influência direta de cursos d’água.
</t>
        </r>
      </text>
    </comment>
    <comment ref="C17" authorId="0" shapeId="0" xr:uid="{00000000-0006-0000-0400-000004000000}">
      <text>
        <r>
          <rPr>
            <sz val="10"/>
            <color rgb="FF000000"/>
            <rFont val="Tahoma"/>
            <family val="2"/>
            <charset val="1"/>
          </rPr>
          <t>ADMINISTRAÇÃO CENTRAL
Diretoria e secretarias
Suprimentos  e Compras
Financeiro, incluindo Tesouraria e Contabilidade
Jurídico
Recursos Humanos
Planejamento e Orçamentos
Comercial
Apoio e Deposito
Despesas de instalação do Escritório Central
Seguros do Escritório Central e Deposito
Taxas para funcionamento
Material de consumo (limpeza, higiene, escritório).
Consumo de energia, água, telefone etc.
Estes custos incidem na obra, pois a operação de uma empresa que tem em sua sede, uma estrutura montada para atender TODAS as obras em andamento é um custo que deverá ser reembolsado pela obra.
A valoração destes custos deveria ser enfocada em função do faturamento anual da empresa, porém nem sempre estes dados estão disponíveis no momento de estabelecer-se o DI.
 Desta forma, usualmente rateia-se os custos acima do escritório central para a obra.  
Varia de empresa para empresa. Quando não é levantado são sugeridos valores entre 2% e 8% sobre o custo direto de produção (CD).</t>
        </r>
      </text>
    </comment>
    <comment ref="C18" authorId="0" shapeId="0" xr:uid="{00000000-0006-0000-0400-000005000000}">
      <text>
        <r>
          <rPr>
            <sz val="11"/>
            <color rgb="FF000000"/>
            <rFont val="Calibri"/>
            <family val="2"/>
            <charset val="1"/>
          </rPr>
          <t xml:space="preserve">Compreende os imprevistos que são ocasionados na obra, feriados extraordinários, substituição de materiais por outros de melhor qualidade, etc.
TIPOS DE IMPREVISTOS
FORÇA MAIOR: 
NATURAIS:ENCHENTES, RAIOS, VENDAVAIS
ECONÔMICOS:CRIAÇAO DE NOVOS IMPOSTOS, JORNADAS DE TRABALHO DIFERENTES
SÓCIO-POLÍTICOS: GREVES, GUERRAS, SAQUES
DE PREVISIBILIDADE RELATIVA:
NATURAIS:CHEIAS, CHUVAS
ECONÔMICOS:ATRASO DE PAGAMENTO, AUMENTO DA INFLAÇÃO, ATRASOS DE TERCEIROS
HUMANOS: VARIAÇÕES DE PRODUTIVIDADE, INTERRUPÇÕES DE TRABALHO, ACORDOS JUDICIAIS DE QUESTÕES TRABALHISTAS
ALEATÓRIOS:
DE DIFÍCIL PREVISÃO, TAIS COMO ACIDENTES, SUBSTITUIÇÕES DE MATERIAIS, FURTOS, PERDA DE MATERIAL POR VANDALISMO, ETC.
</t>
        </r>
        <r>
          <rPr>
            <sz val="10"/>
            <color rgb="FF000000"/>
            <rFont val="Tahoma"/>
            <family val="2"/>
            <charset val="1"/>
          </rPr>
          <t xml:space="preserve">
</t>
        </r>
      </text>
    </comment>
    <comment ref="C20" authorId="0" shapeId="0" xr:uid="{00000000-0006-0000-0400-000006000000}">
      <text>
        <r>
          <rPr>
            <sz val="10"/>
            <color rgb="FF000000"/>
            <rFont val="Tahoma"/>
            <family val="2"/>
            <charset val="1"/>
          </rPr>
          <t xml:space="preserve">Remuneração de recursos investidos pelo contratado na execução da obra em benefício de contratante.
Se o contratante não dá um adiantamento para o início da obra, o contratado deverá investir um capital sobre o qual terá uma despesa financeira correspondente ao prazo entre o desembolso e o recebimento (consideramos 30 dias).
 É sugerido adotar o valor dos rendimentos do CDB. 
</t>
        </r>
      </text>
    </comment>
    <comment ref="C22" authorId="0" shapeId="0" xr:uid="{00000000-0006-0000-0400-000007000000}">
      <text>
        <r>
          <rPr>
            <sz val="11"/>
            <color rgb="FF000000"/>
            <rFont val="Calibri"/>
            <family val="2"/>
            <charset val="1"/>
          </rPr>
          <t xml:space="preserve">O lucro de uma determinada obra é o resultado financeiro positivo resultante da diferença entre todas as receitas e das despesas da obra.
Este valor, após o recolhimento do Imposto de renda é o lucro da Empresa, ou sua remuneração.
</t>
        </r>
      </text>
    </comment>
    <comment ref="C26" authorId="0" shapeId="0" xr:uid="{00000000-0006-0000-0400-000008000000}">
      <text>
        <r>
          <rPr>
            <sz val="10"/>
            <color rgb="FF000000"/>
            <rFont val="Tahoma"/>
            <family val="2"/>
            <charset val="1"/>
          </rPr>
          <t>Referem-se aos tributos ou impostos cobrados sobre a receita total da obra e compreendem os impostos citados nas colunas abaixo.
Segundo recomendação do TCU (Tribunal de Contas da União) o IRPJ (Imposto de Renda Pessoa Jurídica) e CSLL (Contribuição Social Sobre o Lucro Líquido) não devem ser incluídos nos orçamentos de obras, já que estão relacionados com o desempenho financeiro da empresa e não com a execução do serviço de construção civil que está sendo orçado.</t>
        </r>
      </text>
    </comment>
    <comment ref="C32" authorId="0" shapeId="0" xr:uid="{00000000-0006-0000-0400-000009000000}">
      <text>
        <r>
          <rPr>
            <sz val="10"/>
            <color rgb="FF000000"/>
            <rFont val="Tahoma"/>
            <family val="2"/>
            <charset val="1"/>
          </rPr>
          <t>COFINS (Contribuição para Financiamento da Seguridade Socia Financia a seguridade social pelo sistema S (SESC, SESI, SENAC, SENAI, SEST, SENAT, SENAR E SEBRAE).</t>
        </r>
      </text>
    </comment>
    <comment ref="C33" authorId="0" shapeId="0" xr:uid="{00000000-0006-0000-0400-00000A000000}">
      <text>
        <r>
          <rPr>
            <sz val="10"/>
            <color rgb="FF000000"/>
            <rFont val="Tahoma"/>
            <family val="2"/>
            <charset val="1"/>
          </rPr>
          <t xml:space="preserve">PIS (Programa de Integração Social) - 0,65% : Financia o pagamento do seguro desemprego e do abono dos trabalhadores que ganham até dois salários mínimos, bem como o financiamento de  programas de desenvolvimento econômico.
</t>
        </r>
      </text>
    </comment>
  </commentList>
</comments>
</file>

<file path=xl/sharedStrings.xml><?xml version="1.0" encoding="utf-8"?>
<sst xmlns="http://schemas.openxmlformats.org/spreadsheetml/2006/main" count="7107" uniqueCount="1792">
  <si>
    <t>PLANILHA ORÇAMENTÁRIA</t>
  </si>
  <si>
    <t>TOMADOR:</t>
  </si>
  <si>
    <t>HOSPITAL MATERNIDADE SÃO CAMILO</t>
  </si>
  <si>
    <t>Data Base:</t>
  </si>
  <si>
    <t>OBRA:</t>
  </si>
  <si>
    <t>CME</t>
  </si>
  <si>
    <t>BDI Diferenciado:</t>
  </si>
  <si>
    <t>BDI:</t>
  </si>
  <si>
    <t>CONTRATO:</t>
  </si>
  <si>
    <t>Base de Referência: SINAPI</t>
  </si>
  <si>
    <t>Leis Sociais (Desonerado):</t>
  </si>
  <si>
    <t>ÍTEM</t>
  </si>
  <si>
    <t>REFERENCIAL DE CUSTO</t>
  </si>
  <si>
    <t>DESCRIÇÃO DO SERVIÇO</t>
  </si>
  <si>
    <t>UNID.</t>
  </si>
  <si>
    <t>QUANTID.</t>
  </si>
  <si>
    <t>VALOR UNIT. (S/ BDI)</t>
  </si>
  <si>
    <t>VALOR UNIT. (C/ BDI)</t>
  </si>
  <si>
    <t>VALOR FINAL (C/ BDI)</t>
  </si>
  <si>
    <t>BDI DIFERENC. ?</t>
  </si>
  <si>
    <t>ÓRGÃO</t>
  </si>
  <si>
    <t>CÓDIGO</t>
  </si>
  <si>
    <t>1</t>
  </si>
  <si>
    <t>SERVIÇOS PRELIMINARES</t>
  </si>
  <si>
    <t>1.1</t>
  </si>
  <si>
    <t>DEMOLIÇÕES E RETIRADAS</t>
  </si>
  <si>
    <t>1.1.1</t>
  </si>
  <si>
    <t>SINAPI</t>
  </si>
  <si>
    <t>97622</t>
  </si>
  <si>
    <t>DEMOLIÇÃO DE ALVENARIA DE BLOCO FURADO, DE FORMA MANUAL, SEM REAPROVEITAMENTO. AF_12/2017</t>
  </si>
  <si>
    <t>M3</t>
  </si>
  <si>
    <t>36,04</t>
  </si>
  <si>
    <t>1.1.2</t>
  </si>
  <si>
    <t>97647</t>
  </si>
  <si>
    <t>REMOÇÃO DE TELHAS, DE FIBROCIMENTO, METÁLICA E CERÂMICA, DE FORMA MANUAL, SEM REAPROVEITAMENTO. AF_12/2017</t>
  </si>
  <si>
    <t>M2</t>
  </si>
  <si>
    <t>2,17</t>
  </si>
  <si>
    <t>1.1.3</t>
  </si>
  <si>
    <t>97650</t>
  </si>
  <si>
    <t>REMOÇÃO DE TRAMA DE MADEIRA PARA COBERTURA, DE FORMA MANUAL, SEM REAPROVEITAMENTO. AF_12/2017</t>
  </si>
  <si>
    <t>4,67</t>
  </si>
  <si>
    <t>1.1.4</t>
  </si>
  <si>
    <t>97627</t>
  </si>
  <si>
    <t>DEMOLIÇÃO DE FUNDAÇÕES, PILARES E VIGAS EM CONCRETO ARMADO, DE FORMA MECANIZADA COM MARTELETE, SEM REAPROVEITAMENTO. AF_12/2017</t>
  </si>
  <si>
    <t>167,59</t>
  </si>
  <si>
    <t>1.1.5</t>
  </si>
  <si>
    <t>97629</t>
  </si>
  <si>
    <t>DEMOLIÇÃO DE LAJES (PISO E TETO), DE FORMA MECANIZADA COM MARTELETE, SEM REAPROVEITAMENTO. AF_12/2017</t>
  </si>
  <si>
    <t>78,97</t>
  </si>
  <si>
    <t>1.1.6</t>
  </si>
  <si>
    <t>COMP</t>
  </si>
  <si>
    <t>001</t>
  </si>
  <si>
    <t>REMOÇÃO DE PORTAS, DE FORMA MANUAL, SEM REAPROVEITAMENTO </t>
  </si>
  <si>
    <t>UN</t>
  </si>
  <si>
    <t>1.1.7</t>
  </si>
  <si>
    <t>002</t>
  </si>
  <si>
    <t>REMOÇÃO DE JANELAS, DE FORMA MANUAL, SEM REAPROVEITAMENTO </t>
  </si>
  <si>
    <t>1.1.8</t>
  </si>
  <si>
    <t>003</t>
  </si>
  <si>
    <t>REMOÇÃO DE LOUÇAS E METAIS, DE FORMA MANUAL, SEM REAPROVEITAMENTO. </t>
  </si>
  <si>
    <t>1.1.9</t>
  </si>
  <si>
    <t>004</t>
  </si>
  <si>
    <t>REMOÇÃO DE BANCADAS, DE FORMA MANUAL, SEM REAPROVEITAMENTO. </t>
  </si>
  <si>
    <t>1.1.10</t>
  </si>
  <si>
    <t>005</t>
  </si>
  <si>
    <t>REMOÇÃO DE LUMINÁRIAS, DE FORMA MANUAL, SEM REAPROVEITAMENTO. </t>
  </si>
  <si>
    <t>1.2</t>
  </si>
  <si>
    <t>LIMPEZA DO TERRENO</t>
  </si>
  <si>
    <t>1.2.1</t>
  </si>
  <si>
    <t>85422</t>
  </si>
  <si>
    <t>PREPARO MANUAL DE TERRENO S/ RASPAGEM SUPERFICIAL</t>
  </si>
  <si>
    <t>5,46</t>
  </si>
  <si>
    <t>1.3</t>
  </si>
  <si>
    <t>LOCAÇÃO</t>
  </si>
  <si>
    <t>1.3.1</t>
  </si>
  <si>
    <t>IOPES</t>
  </si>
  <si>
    <t>'010501</t>
  </si>
  <si>
    <t>Locação de obra com gabarito de madeira</t>
  </si>
  <si>
    <t>m2</t>
  </si>
  <si>
    <t>1.4</t>
  </si>
  <si>
    <t>ANDAIMES</t>
  </si>
  <si>
    <t>1.4.1</t>
  </si>
  <si>
    <t>'020339</t>
  </si>
  <si>
    <t>Locação de andaime metálico para trabalho em fachada de edifíco (aluguel de 1 m² por 1 mês) inclusive frete, montagem e desmontagem (364,90 m2 durante 2 meses)</t>
  </si>
  <si>
    <t>2</t>
  </si>
  <si>
    <t>INSTALAÇÃO DO CANTEIRO DE OBRAS</t>
  </si>
  <si>
    <t>2.1</t>
  </si>
  <si>
    <t>TAPUMES, BARRACÕES E COBERTURAS</t>
  </si>
  <si>
    <t>2.1.1</t>
  </si>
  <si>
    <t>74209/1</t>
  </si>
  <si>
    <t>PLACA DE OBRA EM CHAPA DE ACO GALVANIZADO</t>
  </si>
  <si>
    <t>271,64</t>
  </si>
  <si>
    <t>2.1.2</t>
  </si>
  <si>
    <t>74220/1</t>
  </si>
  <si>
    <t>TAPUME DE CHAPA DE MADEIRA COMPENSADA, E= 6MM, COM PINTURA A CAL E REAPROVEITAMENTO DE 2X</t>
  </si>
  <si>
    <t>47,98</t>
  </si>
  <si>
    <t>2.1.3</t>
  </si>
  <si>
    <t>93207</t>
  </si>
  <si>
    <t>EXECUÇÃO DE ESCRITÓRIO EM CANTEIRO DE OBRA EM CHAPA DE MADEIRA COMPENSADA, NÃO INCLUSO MOBILIÁRIO E EQUIPAMENTOS. AF_02/2016</t>
  </si>
  <si>
    <t>756,18</t>
  </si>
  <si>
    <t>2.1.4</t>
  </si>
  <si>
    <t>93208</t>
  </si>
  <si>
    <t>EXECUÇÃO DE ALMOXARIFADO EM CANTEIRO DE OBRA EM CHAPA DE MADEIRA COMPENSADA, INCLUSO PRATELEIRAS. AF_02/2016</t>
  </si>
  <si>
    <t>597,53</t>
  </si>
  <si>
    <t>2.1.5</t>
  </si>
  <si>
    <t>93210</t>
  </si>
  <si>
    <t>EXECUÇÃO DE REFEITÓRIO EM CANTEIRO DE OBRA EM CHAPA DE MADEIRA COMPENSADA, NÃO INCLUSO MOBILIÁRIO E EQUIPAMENTOS. AF_02/2016</t>
  </si>
  <si>
    <t>388,55</t>
  </si>
  <si>
    <t>2.1.6</t>
  </si>
  <si>
    <t>93212</t>
  </si>
  <si>
    <t>EXECUÇÃO DE SANITÁRIO E VESTIÁRIO EM CANTEIRO DE OBRA EM CHAPA DE MADEIRA COMPENSADA, NÃO INCLUSO MOBILIÁRIO. AF_02/2016</t>
  </si>
  <si>
    <t>674,43</t>
  </si>
  <si>
    <t>2.1.7</t>
  </si>
  <si>
    <t>93582</t>
  </si>
  <si>
    <t>EXECUÇÃO DE CENTRAL DE ARMADURA EM CANTEIRO DE OBRA, NÃO INCLUSO MOBILIÁRIO E EQUIPAMENTOS. AF_04/2016</t>
  </si>
  <si>
    <t>191,16</t>
  </si>
  <si>
    <t>2.1.8</t>
  </si>
  <si>
    <t>93583</t>
  </si>
  <si>
    <t>EXECUÇÃO DE CENTRAL DE FÔRMAS, PRODUÇÃO DE ARGAMASSA OU CONCRETO EM CANTEIRO DE OBRA, NÃO INCLUSO MOBILIÁRIO E EQUIPAMENTOS. AF_04/2016</t>
  </si>
  <si>
    <t>310,78</t>
  </si>
  <si>
    <t>3</t>
  </si>
  <si>
    <t>MOVIMENTO DE TERRA</t>
  </si>
  <si>
    <t>3.1</t>
  </si>
  <si>
    <t>ESCAVAÇÕES</t>
  </si>
  <si>
    <t>3.1.1</t>
  </si>
  <si>
    <t>93358</t>
  </si>
  <si>
    <t>ESCAVAÇÃO MANUAL DE VALA COM PROFUNDIDADE MENOR OU IGUAL A 1,30 M. AF_03/2016</t>
  </si>
  <si>
    <t>53,88</t>
  </si>
  <si>
    <t>3.1.2</t>
  </si>
  <si>
    <t>96523</t>
  </si>
  <si>
    <t>ESCAVAÇÃO MANUAL PARA BLOCO DE COROAMENTO OU SAPATA, COM PREVISÃO DE FÔRMA. AF_06/2017</t>
  </si>
  <si>
    <t>64,39</t>
  </si>
  <si>
    <t>3.1.3</t>
  </si>
  <si>
    <t>96527</t>
  </si>
  <si>
    <t>ESCAVAÇÃO MANUAL DE VALA PARA VIGA BALDRAME, COM PREVISÃO DE FÔRMA. AF_06/2017</t>
  </si>
  <si>
    <t>84,37</t>
  </si>
  <si>
    <t>3.1.4</t>
  </si>
  <si>
    <t>94097</t>
  </si>
  <si>
    <t>PREPARO DE FUNDO DE VALA COM LARGURA MENOR QUE 1,5 M, EM LOCAL COM NÍVEL BAIXO DE INTERFERÊNCIA. AF_06/2016</t>
  </si>
  <si>
    <t>4,24</t>
  </si>
  <si>
    <t>3.1.5</t>
  </si>
  <si>
    <t>94099</t>
  </si>
  <si>
    <t>PREPARO DE FUNDO DE VALA COM LARGURA MAIOR OU IGUAL A 1,5 M E MENOR QUE 2,5 M, EM LOCAL COM NÍVEL BAIXO DE INTERFERÊNCIA. AF_06/2016</t>
  </si>
  <si>
    <t>2,14</t>
  </si>
  <si>
    <t>3.2</t>
  </si>
  <si>
    <t>REATERRO E COMPACTAÇÃO</t>
  </si>
  <si>
    <t>3.2.1</t>
  </si>
  <si>
    <t>93382</t>
  </si>
  <si>
    <t>REATERRO MANUAL DE VALAS COM COMPACTAÇÃO MECANIZADA. AF_04/2016</t>
  </si>
  <si>
    <t>23,26</t>
  </si>
  <si>
    <t>3.2.2</t>
  </si>
  <si>
    <t>72924</t>
  </si>
  <si>
    <t>BASE DE SOLO - BRITA (50/50), MISTURA EM USINA, COMPACTACAO 100% PROCTOR MODIFICADO, EXCLUSIVE ESCAVACAO, CARGA E TRANSPORTE</t>
  </si>
  <si>
    <t>55,93</t>
  </si>
  <si>
    <t>3.3</t>
  </si>
  <si>
    <t>TRANSPORTES</t>
  </si>
  <si>
    <t>3.3.1</t>
  </si>
  <si>
    <t>006</t>
  </si>
  <si>
    <t>Bota-Fora de material escavado das cavas de fundação, inclusive matéria orgânica (DMT 10Km) considerando empolamento de 30%</t>
  </si>
  <si>
    <t>m3</t>
  </si>
  <si>
    <t>3.3.2</t>
  </si>
  <si>
    <t>'030304</t>
  </si>
  <si>
    <t>Índice de preço para remoção de entulho decorrente da execução de obras (Classe A CONAMA - NBR 10.004 - Classe II-B), incluindo aluguel da caçamba, carga, transporte e descarga em área licenciada</t>
  </si>
  <si>
    <t>4</t>
  </si>
  <si>
    <t>ESTRUTURAS</t>
  </si>
  <si>
    <t>4.1</t>
  </si>
  <si>
    <t>INFRA-ESTRUTURA (FUNDAÇÃO)</t>
  </si>
  <si>
    <t>4.1.1</t>
  </si>
  <si>
    <t>96616</t>
  </si>
  <si>
    <t>LASTRO DE CONCRETO MAGRO, APLICADO EM BLOCOS DE COROAMENTO OU SAPATAS. AF_08/2017</t>
  </si>
  <si>
    <t>382,21</t>
  </si>
  <si>
    <t>4.1.2</t>
  </si>
  <si>
    <t>92269</t>
  </si>
  <si>
    <t>FABRICAÇÃO DE FÔRMA PARA PILARES E ESTRUTURAS SIMILARES, EM MADEIRA SERRADA, E=25 MM. AF_12/2015</t>
  </si>
  <si>
    <t>95,17</t>
  </si>
  <si>
    <t>4.1.3</t>
  </si>
  <si>
    <t>96532</t>
  </si>
  <si>
    <t>FABRICAÇÃO, MONTAGEM E DESMONTAGEM DE FÔRMA PARA SAPATA, EM MADEIRA SERRADA, E=25 MM, 2 UTILIZAÇÕES. AF_06/2017</t>
  </si>
  <si>
    <t>142,76</t>
  </si>
  <si>
    <t>4.1.4</t>
  </si>
  <si>
    <t>96533</t>
  </si>
  <si>
    <t>FABRICAÇÃO, MONTAGEM E DESMONTAGEM DE FÔRMA PARA VIGA BALDRAME, EM MADEIRA SERRADA, E=25 MM, 2 UTILIZAÇÕES. AF_06/2017</t>
  </si>
  <si>
    <t>73,31</t>
  </si>
  <si>
    <t>4.1.5</t>
  </si>
  <si>
    <t>96557</t>
  </si>
  <si>
    <t>CONCRETAGEM DE BLOCOS DE COROAMENTO E VIGAS BALDRAMES E PILARES, FCK 30 MPA, COM USO DE BOMBA  LANÇAMENTO, ADENSAMENTO E ACABAMENTO. AF_06/2017</t>
  </si>
  <si>
    <t>361,35</t>
  </si>
  <si>
    <t>4.1.6</t>
  </si>
  <si>
    <t>96558</t>
  </si>
  <si>
    <t>CONCRETAGEM DE SAPATAS E LAJES, FCK 30 MPA, COM USO DE BOMBA  LANÇAMENTO, ADENSAMENTO E ACABAMENTO. AF_11/2016</t>
  </si>
  <si>
    <t>366,56</t>
  </si>
  <si>
    <t>4.1.7</t>
  </si>
  <si>
    <t>85662</t>
  </si>
  <si>
    <t>ARMACAO EM TELA DE ACO SOLDADA NERVURADA Q-92, ACO CA-60, 4,2MM, MALHA 15X15CM</t>
  </si>
  <si>
    <t>4.1.8</t>
  </si>
  <si>
    <t>'040246</t>
  </si>
  <si>
    <t>Fornecimento, dobragem e colocação em fôrma, de armadura CA-60 B fina, diâmetro de 4.0 a 7.0mm</t>
  </si>
  <si>
    <t>kg</t>
  </si>
  <si>
    <t>4.1.9</t>
  </si>
  <si>
    <t>96543</t>
  </si>
  <si>
    <t>ARMAÇÃO DE BLOCO, VIGA BALDRAME E SAPATA UTILIZANDO AÇO CA-60 DE 5 MM - MONTAGEM. AF_06/2017</t>
  </si>
  <si>
    <t>KG</t>
  </si>
  <si>
    <t>11,78</t>
  </si>
  <si>
    <t>4.1.10</t>
  </si>
  <si>
    <t>96544</t>
  </si>
  <si>
    <t>ARMAÇÃO DE BLOCO, VIGA BALDRAME OU SAPATA UTILIZANDO AÇO CA-50 DE 6,3 MM - MONTAGEM. AF_06/2017</t>
  </si>
  <si>
    <t>10,20</t>
  </si>
  <si>
    <t>4.1.11</t>
  </si>
  <si>
    <t>96545</t>
  </si>
  <si>
    <t>ARMAÇÃO DE BLOCO, VIGA BALDRAME OU SAPATA UTILIZANDO AÇO CA-50 DE 8 MM - MONTAGEM. AF_06/2017</t>
  </si>
  <si>
    <t>9,77</t>
  </si>
  <si>
    <t>4.1.12</t>
  </si>
  <si>
    <t>96546</t>
  </si>
  <si>
    <t>ARMAÇÃO DE BLOCO, VIGA BALDRAME OU SAPATA UTILIZANDO AÇO CA-50 DE 10 MM - MONTAGEM. AF_06/2017</t>
  </si>
  <si>
    <t>7,99</t>
  </si>
  <si>
    <t>4.1.13</t>
  </si>
  <si>
    <t>96547</t>
  </si>
  <si>
    <t>ARMAÇÃO DE BLOCO, VIGA BALDRAME OU SAPATA UTILIZANDO AÇO CA-50 DE 12,5 MM - MONTAGEM. AF_06/2017</t>
  </si>
  <si>
    <t>7,11</t>
  </si>
  <si>
    <t>4.2</t>
  </si>
  <si>
    <t>SUPER-ESTRUTURA</t>
  </si>
  <si>
    <t>4.2.1</t>
  </si>
  <si>
    <t>COLETA</t>
  </si>
  <si>
    <t>006/01</t>
  </si>
  <si>
    <t>Fornecimento e montagem de estrutura metálica conforme projetos , piso em painel wall 40mm, estrutura com acabamento em tinta epoxi</t>
  </si>
  <si>
    <t>SIM</t>
  </si>
  <si>
    <t>4.2.2</t>
  </si>
  <si>
    <t>92414</t>
  </si>
  <si>
    <t>MONTAGEM E DESMONTAGEM DE FÔRMA DE PILARES RETANGULARES E ESTRUTURAS SIMILARES COM ÁREA MÉDIA DAS SEÇÕES MENOR OU IGUAL A 0,25 M², PÉ-DIREITO SIMPLES, EM CHAPA DE MADEIRA COMPENSADA RESINADA, 2 UTILIZAÇÕES. AF_12/2015</t>
  </si>
  <si>
    <t>88,95</t>
  </si>
  <si>
    <t>4.2.3</t>
  </si>
  <si>
    <t>92452</t>
  </si>
  <si>
    <t>MONTAGEM E DESMONTAGEM DE FÔRMA DE VIGA, ESCORAMENTO METÁLICO, PÉ-DIREITO SIMPLES, EM CHAPA DE MADEIRA RESINADA, 2 UTILIZAÇÕES. AF_12/2015</t>
  </si>
  <si>
    <t>97,88</t>
  </si>
  <si>
    <t>4.2.4</t>
  </si>
  <si>
    <t>'040331</t>
  </si>
  <si>
    <t>Fornecimento e aplicação de concreto USINADO Fck=30 MPa - considerando BOMBEAMENTO (5% de perdas já incluído no custo) (6% de taxa p/ concr. bombeavel)</t>
  </si>
  <si>
    <t>4.2.5</t>
  </si>
  <si>
    <t>92775</t>
  </si>
  <si>
    <t>ARMAÇÃO DE PILAR OU VIGA DE UMA ESTRUTURA CONVENCIONAL DE CONCRETO ARMADO EM UMA EDIFICAÇÃO TÉRREA OU SOBRADO UTILIZANDO AÇO CA-60 DE 5,0 MM - MONTAGEM. AF_12/2015</t>
  </si>
  <si>
    <t>11,87</t>
  </si>
  <si>
    <t>4.2.6</t>
  </si>
  <si>
    <t>92776</t>
  </si>
  <si>
    <t>ARMAÇÃO DE PILAR OU VIGA DE UMA ESTRUTURA CONVENCIONAL DE CONCRETO ARMADO EM UMA EDIFICAÇÃO TÉRREA OU SOBRADO UTILIZANDO AÇO CA-50 DE 6,3 MM - MONTAGEM. AF_12/2015</t>
  </si>
  <si>
    <t>10,26</t>
  </si>
  <si>
    <t>4.2.7</t>
  </si>
  <si>
    <t>92777</t>
  </si>
  <si>
    <t>ARMAÇÃO DE PILAR OU VIGA DE UMA ESTRUTURA CONVENCIONAL DE CONCRETO ARMADO EM UMA EDIFICAÇÃO TÉRREA OU SOBRADO UTILIZANDO AÇO CA-50 DE 8,0 MM - MONTAGEM. AF_12/2015</t>
  </si>
  <si>
    <t>4.2.8</t>
  </si>
  <si>
    <t>92778</t>
  </si>
  <si>
    <t>ARMAÇÃO DE PILAR OU VIGA DE UMA ESTRUTURA CONVENCIONAL DE CONCRETO ARMADO EM UMA EDIFICAÇÃO TÉRREA OU SOBRADO UTILIZANDO AÇO CA-50 DE 10,0 MM - MONTAGEM. AF_12/2015</t>
  </si>
  <si>
    <t>7,92</t>
  </si>
  <si>
    <t>4.2.9</t>
  </si>
  <si>
    <t>92779</t>
  </si>
  <si>
    <t>ARMAÇÃO DE PILAR OU VIGA DE UMA ESTRUTURA CONVENCIONAL DE CONCRETO ARMADO EM UMA EDIFICAÇÃO TÉRREA OU SOBRADO UTILIZANDO AÇO CA-50 DE 12,5 MM - MONTAGEM. AF_12/2015</t>
  </si>
  <si>
    <t>6,99</t>
  </si>
  <si>
    <t>4.2.10</t>
  </si>
  <si>
    <t>92780</t>
  </si>
  <si>
    <t>ARMAÇÃO DE PILAR OU VIGA DE UMA ESTRUTURA CONVENCIONAL DE CONCRETO ARMADO EM UMA EDIFICAÇÃO TÉRREA OU SOBRADO UTILIZANDO AÇO CA-50 DE 16,0 MM - MONTAGEM. AF_12/2015</t>
  </si>
  <si>
    <t>6,42</t>
  </si>
  <si>
    <t>4.2.11</t>
  </si>
  <si>
    <t>92781</t>
  </si>
  <si>
    <t>ARMAÇÃO DE PILAR OU VIGA DE UMA ESTRUTURA CONVENCIONAL DE CONCRETO ARMADO EM UMA EDIFICAÇÃO TÉRREA OU SOBRADO UTILIZANDO AÇO CA-50 DE 20,0 MM - MONTAGEM. AF_12/2015</t>
  </si>
  <si>
    <t>5,83</t>
  </si>
  <si>
    <t>4.2.12</t>
  </si>
  <si>
    <t>4.2.13</t>
  </si>
  <si>
    <t>89993</t>
  </si>
  <si>
    <t>GRAUTEAMENTO VERTICAL EM ALVENARIA ESTRUTURAL. AF_01/2015</t>
  </si>
  <si>
    <t>581,90</t>
  </si>
  <si>
    <t>4.3</t>
  </si>
  <si>
    <t>LAJES PRÉ-MOLDADAS</t>
  </si>
  <si>
    <t>4.3.1</t>
  </si>
  <si>
    <t>008</t>
  </si>
  <si>
    <t>LAJE PRE-MOLDADA P/PISO, SOBRECARGA 350KG/M2, VAOS ATE 5,00M, E=12CM (SEM CAPEAMENTO DE 5 CM DE CONCRETO)</t>
  </si>
  <si>
    <t>4.3.2</t>
  </si>
  <si>
    <t>009</t>
  </si>
  <si>
    <t>Escoramento metálico para lajes de edificação com altura entre 2 e 3,2 m com equipamento obtido por locação mensal (359,17 m2 durante 2 meses)</t>
  </si>
  <si>
    <t>m2xmês</t>
  </si>
  <si>
    <t>5</t>
  </si>
  <si>
    <t>PAREDES E PAINÉIS</t>
  </si>
  <si>
    <t>5.1</t>
  </si>
  <si>
    <t>PLACAS E PAINÉIS DIVISÓRIOS</t>
  </si>
  <si>
    <t>5.1.1</t>
  </si>
  <si>
    <t>002/03</t>
  </si>
  <si>
    <t>Fornecimento e montagem de paredes drywall(ST/ST), altura de 3,00m e com juntas fitadas e emassadas.</t>
  </si>
  <si>
    <t>5.1.2</t>
  </si>
  <si>
    <t>002/04</t>
  </si>
  <si>
    <t>Fornecimento e montagem de paredes drywall(ST/RU), altura de 3,00m e com juntas fitadas e emassadas.</t>
  </si>
  <si>
    <t>5.1.3</t>
  </si>
  <si>
    <t>002/05</t>
  </si>
  <si>
    <t>Fornecimento e montagem de paredes drywall(RU/RU), altura de 3,00m e com juntas fitadas e emassadas.</t>
  </si>
  <si>
    <t>5.1.4</t>
  </si>
  <si>
    <t>96372</t>
  </si>
  <si>
    <t>INSTALAÇÃO DE ISOLAMENTO COM LÃ DE ROCHA EM PAREDES DRYWALL. AF_06/2017</t>
  </si>
  <si>
    <t>13,47</t>
  </si>
  <si>
    <t>5.2</t>
  </si>
  <si>
    <t>VERGAS/CONTRAVERGAS/CINTAS</t>
  </si>
  <si>
    <t>5.2.1</t>
  </si>
  <si>
    <t>93186</t>
  </si>
  <si>
    <t>VERGA MOLDADA IN LOCO EM CONCRETO PARA JANELAS COM ATÉ 1,5 M DE VÃO. AF_03/2016</t>
  </si>
  <si>
    <t>M</t>
  </si>
  <si>
    <t>47,12</t>
  </si>
  <si>
    <t>5.2.2</t>
  </si>
  <si>
    <t>010</t>
  </si>
  <si>
    <t>VERGA MOLDADA IN LOCO COM UTILIZAÇÃO DE BLOCOS CANALETA PARA JANELAS COM ATÉ 1,5 M DE VÃO. AF_03/2016 </t>
  </si>
  <si>
    <t>5.2.3</t>
  </si>
  <si>
    <t>011</t>
  </si>
  <si>
    <t>VERGA MOLDADA IN LOCO COM UTILIZAÇÃO DE BLOCOS CANALETA PARA JANELAS COM MAIS DE 1,5 M DE VÃO. AF_03/2016 </t>
  </si>
  <si>
    <t>5.2.4</t>
  </si>
  <si>
    <t>012</t>
  </si>
  <si>
    <t>CONTRAVERGA MOLDADA IN LOCO COM UTILIZAÇÃO DE BLOCOS CANALETA PARA VÃOS DE ATÉ 1,5 M DE COMPRIMENTO. AF_03/2016 </t>
  </si>
  <si>
    <t>5.2.5</t>
  </si>
  <si>
    <t>013</t>
  </si>
  <si>
    <t>CONTRAVERGA MOLDADA IN LOCO COM UTILIZAÇÃO DE BLOCOS CANALETA PARA VÃOS DE MAIS DE 1,5 M DE COMPRIMENTO. AF_03/2016 </t>
  </si>
  <si>
    <t>5.2.6</t>
  </si>
  <si>
    <t>014</t>
  </si>
  <si>
    <t>CINTA DE AMARRAÇÃO DE ALVENARIA MOLDADA IN LOCO COM UTILIZAÇÃO DE BLOCOS CANALETA. AF_03/2016 </t>
  </si>
  <si>
    <t>5.3</t>
  </si>
  <si>
    <t>ALVENARIA DE VEDAÇÃO EMPREGANDO ARGAMASSA DE CIMENTO, CAL E AREIA</t>
  </si>
  <si>
    <t>5.3.1</t>
  </si>
  <si>
    <t>87465</t>
  </si>
  <si>
    <t>ALVENARIA DE VEDAÇÃO DE BLOCOS VAZADOS DE CONCRETO DE 9X19X39CM (ESPESSURA 9CM) DE PAREDES COM ÁREA LÍQUIDA MAIOR OU IGUAL A 6M² COM VÃOS E ARGAMASSA DE ASSENTAMENTO COM PREPARO EM BETONEIRA. AF_06/2014</t>
  </si>
  <si>
    <t>43,01</t>
  </si>
  <si>
    <t>5.4</t>
  </si>
  <si>
    <t>ALVENARIA ESTRUTURAL EMPREGANDO ARGAMASSA DE CIMENTO, CAL E AREIA</t>
  </si>
  <si>
    <t>5.4.1</t>
  </si>
  <si>
    <t>89475</t>
  </si>
  <si>
    <t>ALVENARIA DE BLOCOS DE CONCRETO ESTRUTURAL 14X19X39 CM, (ESPESSURA 14 CM), FBK = 4,5 MPA, PARA PAREDES COM ÁREA LÍQUIDA MAIOR OU IGUAL A 6M², COM VÃOS, UTILIZANDO COLHER DE PEDREIRO. AF_12/2014</t>
  </si>
  <si>
    <t>60,58</t>
  </si>
  <si>
    <t>6</t>
  </si>
  <si>
    <t>ESQUADRIAS DE MADEIRA</t>
  </si>
  <si>
    <t>6.1</t>
  </si>
  <si>
    <t>KIT PORTA-PRONTA EM MADEIRA DE LEI DE 1ª QUALIDADE ESP 35MM, INCL. ADUELAS E ALIZARES, NAS DIMENSÕES:</t>
  </si>
  <si>
    <t>6.1.1</t>
  </si>
  <si>
    <t>015</t>
  </si>
  <si>
    <t>PORTA lisa interna de madeira P1, abrir, KIT PORTA PRONTA (fornecimento, colocação e acabamento), de uma folha com batente e guarnição, 0,60 x 2,10 m, para pintura</t>
  </si>
  <si>
    <t>und</t>
  </si>
  <si>
    <t>6.1.2</t>
  </si>
  <si>
    <t>016</t>
  </si>
  <si>
    <t>PORTA lisa interna de madeira P3, abrir, KIT PORTA PRONTA (fornecimento, colocação e acabamento), de uma folha com batente e guarnição, 0,80 x 2,10 m, para pintura</t>
  </si>
  <si>
    <t>6.1.3</t>
  </si>
  <si>
    <t>017</t>
  </si>
  <si>
    <t>PORTA lisa interna de madeira P5, abrir, KIT PORTA PRONTA (fornecimento, colocação e acabamento), de duas folhas com batente e guarnição, 1,20 x 2,10 m, com acabamento em laminado melamínico</t>
  </si>
  <si>
    <t>6.1.4</t>
  </si>
  <si>
    <t>018</t>
  </si>
  <si>
    <t>PORTA lisa interna de madeira P5, abrir, KIT PORTA PRONTA (fornecimento, colocação e acabamento), de uma folha com batente e guarnição, 1,10 x 2,10 m, para pintura</t>
  </si>
  <si>
    <t>6.1.5</t>
  </si>
  <si>
    <t>019</t>
  </si>
  <si>
    <t>PORTA lisa interna de madeira P5, abrir, COM VISOR, KIT PORTA PRONTA (fornecimento, colocação e acabamento), de duas folhas com batente e guarnição, 1,10 x 2,10 m, para pintura</t>
  </si>
  <si>
    <t>6.1.6</t>
  </si>
  <si>
    <t>020</t>
  </si>
  <si>
    <t>PORTA lisa interna de madeira P16, abrir, KIT PORTA PRONTA (fornecimento, colocação e acabamento), de duas folhas com batente e guarnição, 1,20 x 2,10 m, para pintura</t>
  </si>
  <si>
    <t>7</t>
  </si>
  <si>
    <t>ESQUADRIAS METÁLICAS</t>
  </si>
  <si>
    <t>7.1</t>
  </si>
  <si>
    <t>ESQUADRIAS METÁLICAS (M2)</t>
  </si>
  <si>
    <t>7.1.1</t>
  </si>
  <si>
    <t>'071702</t>
  </si>
  <si>
    <t>Báscula para vidro em alumínio anodizado cor natural, linha 25, completa, com tranca, caixilho, alizar e contramarco, exclusive vidro</t>
  </si>
  <si>
    <t>7.1.2</t>
  </si>
  <si>
    <t>071701</t>
  </si>
  <si>
    <t>Janela de correr para vidro em alumínio anodizado cor natural, linha 25, completa, incl. puxador com tranca, alizar, caixilho e contramarco, exclusive vidro</t>
  </si>
  <si>
    <t>8</t>
  </si>
  <si>
    <t>VIDROS E ESPELHOS</t>
  </si>
  <si>
    <t>8.1</t>
  </si>
  <si>
    <t>ESPELHOS</t>
  </si>
  <si>
    <t>8.1.1</t>
  </si>
  <si>
    <t>72123</t>
  </si>
  <si>
    <t>403,69</t>
  </si>
  <si>
    <t>8.1.2</t>
  </si>
  <si>
    <t>021</t>
  </si>
  <si>
    <t>VIDRO LAMINADO INCOLOR, ESPESSURA 8MM, FORNECIMENTO E INSTALACAO</t>
  </si>
  <si>
    <t>8.1.3</t>
  </si>
  <si>
    <t>022</t>
  </si>
  <si>
    <t>PORTA DE VIDRO LAMINADO, DE CORRER, 1,20X2,10M, ESPESSURA 8MM, INCLUSIVE ACESSORIOS E FERRAGENS</t>
  </si>
  <si>
    <t>9</t>
  </si>
  <si>
    <t>COBERTURA</t>
  </si>
  <si>
    <t>9.1</t>
  </si>
  <si>
    <t>ESTRUTURA PARA TELHADO</t>
  </si>
  <si>
    <t>9.1.1</t>
  </si>
  <si>
    <t>92580</t>
  </si>
  <si>
    <t>TRAMA DE AÇO COMPOSTA POR TERÇAS PARA TELHADOS DE ATÉ 2 ÁGUAS PARA TELHA ONDULADA DE FIBROCIMENTO, METÁLICA, PLÁSTICA OU TERMOACÚSTICA, INCLUSO TRANSPORTE VERTICAL. AF_12/2015</t>
  </si>
  <si>
    <t>9.2</t>
  </si>
  <si>
    <t>TELHADO</t>
  </si>
  <si>
    <t>9.2.1</t>
  </si>
  <si>
    <t>94213</t>
  </si>
  <si>
    <t>TELHAMENTO COM TELHA DE AÇO/ALUMÍNIO E = 0,5 MM, COM ATÉ 2 ÁGUAS, INCLUSO IÇAMENTO. AF_06/2016</t>
  </si>
  <si>
    <t>9.3</t>
  </si>
  <si>
    <t>RUFOS E CALHAS</t>
  </si>
  <si>
    <t>9.3.1</t>
  </si>
  <si>
    <t>94231</t>
  </si>
  <si>
    <t>RUFO EM CHAPA DE AÇO GALVANIZADO NÚMERO 24, CORTE DE 25 CM, INCLUSO TRANSPORTE VERTICAL. AF_06/2016</t>
  </si>
  <si>
    <t>9.3.2</t>
  </si>
  <si>
    <t>'090305</t>
  </si>
  <si>
    <t>Calha de concreto armado Fck=15 MPa em "U" nas dimensões de 38 x 56 cm conforme detalhes em projeto</t>
  </si>
  <si>
    <t>m</t>
  </si>
  <si>
    <t>10</t>
  </si>
  <si>
    <t>IMPERMEABILIZAÇÃO</t>
  </si>
  <si>
    <t>10.1</t>
  </si>
  <si>
    <t>IMPERMEABILIZAÇÃO CALHAS, LAJES DESCOBERTAS, BALDRAMES, PAREDES E JARDINEIRAS</t>
  </si>
  <si>
    <t>10.1.1</t>
  </si>
  <si>
    <t>68053</t>
  </si>
  <si>
    <t>FORNECIMENTO/INSTALACAO LONA PLASTICA PRETA, PARA IMPERMEABILIZACAO, ESPESSURA 150 MICRAS.</t>
  </si>
  <si>
    <t>4,64</t>
  </si>
  <si>
    <t>10.1.2</t>
  </si>
  <si>
    <t>98546</t>
  </si>
  <si>
    <t>IMPERMEABILIZAÇÃO DE SUPERFÍCIE COM MANTA ASFÁLTICA, UMA CAMADA, INCLUSIVE APLICAÇÃO DE PRIMER ASFÁLTICO, E=3MM. AF_06/2018 - (CALHAS E LAJE DE CONDENSADORES)</t>
  </si>
  <si>
    <t>67,29</t>
  </si>
  <si>
    <t>10.1.3</t>
  </si>
  <si>
    <t>98558</t>
  </si>
  <si>
    <t>TRATAMENTO DE RALO OU PONTO EMERGENTE COM IMPERMEABILIZANTE SEMI-FLEXÍVEL REFORÇADO COM VEU DE POLIÉSTER (MAV). AF_06/2018</t>
  </si>
  <si>
    <t>6,97</t>
  </si>
  <si>
    <t>10.1.4</t>
  </si>
  <si>
    <t>74066/2</t>
  </si>
  <si>
    <t>IMPERMEABILIZACAO DE SUPERFICIE, COM IMPERMEABILIZANTE FLEXIVEL A BASE ACRILICA. (PISOS INTERNOS)</t>
  </si>
  <si>
    <t>71,73</t>
  </si>
  <si>
    <t>10.1.5</t>
  </si>
  <si>
    <t>023</t>
  </si>
  <si>
    <t>Isolamento térmico em laje ou piso empregando poliestireno expandido em placas de 5 cm </t>
  </si>
  <si>
    <t>10.1.6</t>
  </si>
  <si>
    <t>024</t>
  </si>
  <si>
    <t>REGULARIZAÇÃO de superfícies para impermeabilização </t>
  </si>
  <si>
    <t>10.1.7</t>
  </si>
  <si>
    <t>98563</t>
  </si>
  <si>
    <t>PROTEÇÃO MECÂNICA DE SUPERFÍCIE HORIZONTAL COM ARGAMASSA DE CIMENTO E AREIA, TRAÇO 1:3, E=2CM. AF_06/2018</t>
  </si>
  <si>
    <t>21,32</t>
  </si>
  <si>
    <t>10.1.8</t>
  </si>
  <si>
    <t>98564</t>
  </si>
  <si>
    <t>PROTEÇÃO MECÂNICA DE SUPERFÍCIE VERTICAL COM ARGAMASSA DE CIMENTO E AREIA, TRAÇO 1:3, E=2CM. AF_06/2018</t>
  </si>
  <si>
    <t>30,11</t>
  </si>
  <si>
    <t>11</t>
  </si>
  <si>
    <t>TETOS E FORROS</t>
  </si>
  <si>
    <t>11.1</t>
  </si>
  <si>
    <t>REBAIXAMENTOS</t>
  </si>
  <si>
    <t>11.1.1</t>
  </si>
  <si>
    <t>96113</t>
  </si>
  <si>
    <t>FORRO EM PLACAS DE GESSO, PARA AMBIENTES COMERCIAIS. AF_05/2017_P</t>
  </si>
  <si>
    <t>11.1.2</t>
  </si>
  <si>
    <t>002/07</t>
  </si>
  <si>
    <t>12</t>
  </si>
  <si>
    <t>REVESTIMENTO DE PAREDES</t>
  </si>
  <si>
    <t>12.1</t>
  </si>
  <si>
    <t>ACABAMENTOS</t>
  </si>
  <si>
    <t>12.1.1</t>
  </si>
  <si>
    <t>025</t>
  </si>
  <si>
    <t>Cerâmica Biancogrês Originale Bianco 32x60 retificada, assentada com argamassa pré-fabricada de cimento colante, inclusive rejuntamento </t>
  </si>
  <si>
    <t>12.1.2</t>
  </si>
  <si>
    <t>026</t>
  </si>
  <si>
    <t>Revestimento de parede em Granito Branco Siena, e=2cm, aplicado com argamassa industrializada AC-II, rejuntado</t>
  </si>
  <si>
    <t>12.1.3</t>
  </si>
  <si>
    <t>002/08</t>
  </si>
  <si>
    <t>Fornecimento e instalação de bate maca TEC 200, em PVC, na cor Branco, ref. 103, esp. 3,5mm</t>
  </si>
  <si>
    <t>12.2</t>
  </si>
  <si>
    <t>REVESTIMENTO EMPREGANDO ARGAMASSA DE CIMENTO, CAL E AREIA</t>
  </si>
  <si>
    <t>12.2.1</t>
  </si>
  <si>
    <t>87527</t>
  </si>
  <si>
    <t>EMBOÇO, PARA RECEBIMENTO DE CERÂMICA, EM ARGAMASSA TRAÇO 1:2:8, PREPARO MECÂNICO COM BETONEIRA 400L, APLICADO MANUALMENTE EM FACES INTERNAS DE PAREDES, PARA AMBIENTE COM ÁREA MENOR QUE 5M2, ESPESSURA DE 20MM, COM EXECUÇÃO DE TALISCAS. AF_06/2014</t>
  </si>
  <si>
    <t>27,61</t>
  </si>
  <si>
    <t>12.2.2</t>
  </si>
  <si>
    <t>87529</t>
  </si>
  <si>
    <t>MASSA ÚNICA, PARA RECEBIMENTO DE PINTURA, EM ARGAMASSA TRAÇO 1:2:8, PREPARO MECÂNICO COM BETONEIRA 400L, APLICADA MANUALMENTE EM FACES INTERNAS DE PAREDES, ESPESSURA DE 20MM, COM EXECUÇÃO DE TALISCAS. AF_06/2014</t>
  </si>
  <si>
    <t>24,96</t>
  </si>
  <si>
    <t>12.2.3</t>
  </si>
  <si>
    <t>87874</t>
  </si>
  <si>
    <t>CHAPISCO APLICADO EM ALVENARIAS E ESTRUTURAS DE CONCRETO INTERNAS, COM ROLO PARA TEXTURA ACRÍLICA.  ARGAMASSA TRAÇO 1:4 E EMULSÃO POLIMÉRICA (ADESIVO) COM PREPARO EM BETONEIRA 400L. AF_06/2014</t>
  </si>
  <si>
    <t>3,34</t>
  </si>
  <si>
    <t>12.2.4</t>
  </si>
  <si>
    <t>87899</t>
  </si>
  <si>
    <t>CHAPISCO APLICADO EM ALVENARIA (COM PRESENÇA DE VÃOS) E ESTRUTURAS DE CONCRETO DE FACHADA, COM ROLO PARA TEXTURA ACRÍLICA.  ARGAMASSA TRAÇO 1:4 E EMULSÃO POLIMÉRICA (ADESIVO) COM PREPARO MANUAL. AF_06/2014</t>
  </si>
  <si>
    <t>5,36</t>
  </si>
  <si>
    <t>12.2.5</t>
  </si>
  <si>
    <t>87775</t>
  </si>
  <si>
    <t>EMBOÇO OU MASSA ÚNICA EM ARGAMASSA TRAÇO 1:2:8, PREPARO MECÂNICO COM BETONEIRA 400 L, APLICADA MANUALMENTE EM PANOS DE FACHADA COM PRESENÇA DE VÃOS, ESPESSURA DE 25 MM. AF_06/2014</t>
  </si>
  <si>
    <t>38,42</t>
  </si>
  <si>
    <t>13</t>
  </si>
  <si>
    <t>PISOS INTERNOS E EXTERNOS</t>
  </si>
  <si>
    <t>13.1</t>
  </si>
  <si>
    <t>LASTRO DE CONTRAPISO</t>
  </si>
  <si>
    <t>13.1.1</t>
  </si>
  <si>
    <t>87630</t>
  </si>
  <si>
    <t>CONTRAPISO EM ARGAMASSA TRAÇO 1:4 (CIMENTO E AREIA), PREPARO MECÂNICO COM BETONEIRA 400 L, APLICADO EM ÁREAS SECAS SOBRE LAJE, ADERIDO, ESPESSURA 3CM. AF_06/2014</t>
  </si>
  <si>
    <t>26,34</t>
  </si>
  <si>
    <t>13.2</t>
  </si>
  <si>
    <t>13.2.1</t>
  </si>
  <si>
    <t>027</t>
  </si>
  <si>
    <t>Porcelanato Biancogrês Urban Grigio 60x60, assentado com argamassa pré-fabricada de cimento colante, utilizando dupla colagem de argamassa, inclusive rejuntamento </t>
  </si>
  <si>
    <t>13.2.2</t>
  </si>
  <si>
    <t>028</t>
  </si>
  <si>
    <t>Porcelanato Biancogrês Cemento Avorio 63x63, assentado com argamassa pré-fabricada de cimento colante, utilizando dupla colagem de argamassa, inclusive rejuntamento </t>
  </si>
  <si>
    <t>13.2.3</t>
  </si>
  <si>
    <t>002/01</t>
  </si>
  <si>
    <t>PISO VINÍLICO TARKETT FADEMAC ECLIPSE PREMIUM EM MANTA COM 2,00MM DE LARGURA E 2MM DE ESPESSURA. COR 21020973 – SPIRIT</t>
  </si>
  <si>
    <t>13.2.4</t>
  </si>
  <si>
    <t>84191</t>
  </si>
  <si>
    <t>PISO EM GRANILITE, MARMORITE OU GRANITINA ESPESSURA 8 MM, INCLUSO JUNTAS DE DILATACAO PLASTICAS</t>
  </si>
  <si>
    <t>59,27</t>
  </si>
  <si>
    <t>13.3</t>
  </si>
  <si>
    <t>DEGRAUS, RODAPÉS, SOLEIRAS E PEITORIS</t>
  </si>
  <si>
    <t>13.3.1</t>
  </si>
  <si>
    <t>002/02</t>
  </si>
  <si>
    <t>RODAPÉ VINÍLICO EM MANTA TARKETT ECLIPSE PREMIUM SPÍRIT COM 10CM DE ALTURA, NA COR 21020973, COMPLETO</t>
  </si>
  <si>
    <t>13.3.2</t>
  </si>
  <si>
    <t>73850/1</t>
  </si>
  <si>
    <t>RODAPE EM MARMORITE, ALTURA 10CM</t>
  </si>
  <si>
    <t>21,92</t>
  </si>
  <si>
    <t>13.3.3</t>
  </si>
  <si>
    <t>98685</t>
  </si>
  <si>
    <t>RODAPÉ EM GRANITO, ALTURA 10 CM. AF_06/2018</t>
  </si>
  <si>
    <t>29,86</t>
  </si>
  <si>
    <t>13.3.4</t>
  </si>
  <si>
    <t>84088</t>
  </si>
  <si>
    <t>PEITORIL EM MARMORE BRANCO, LARGURA DE 15CM, ASSENTADO COM ARGAMASSA TRACO 1:4 (CIMENTO E AREIA MEDIA), PREPARO MANUAL DA ARGAMASSA</t>
  </si>
  <si>
    <t>90,44</t>
  </si>
  <si>
    <t>13.3.5</t>
  </si>
  <si>
    <t>98689</t>
  </si>
  <si>
    <t>SOLEIRA EM GRANITO, LARGURA 15 CM, ESPESSURA 2,0 CM. AF_06/2018</t>
  </si>
  <si>
    <t>44,05</t>
  </si>
  <si>
    <t>14</t>
  </si>
  <si>
    <t>INSTALAÇÕES HIDRO-SANITÁRIAS</t>
  </si>
  <si>
    <t>14.1</t>
  </si>
  <si>
    <t>CAIXAS EMPREGANDO ARGAMASSA DE CIMENTO, CAL E AREIA</t>
  </si>
  <si>
    <t>14.1.1</t>
  </si>
  <si>
    <t>'141101</t>
  </si>
  <si>
    <t>Caixas de inspeção de alv. blocos concreto 9x19x39cm, dim, 60x60cm e Hmáx = 1m, com tampa de conc. esp. 5cm, lastro de conc. esp. 10cm, revest intern. c/ chapisco e reboco impermeabilizado, incl. escavação, reaterro e enchimento</t>
  </si>
  <si>
    <t>14.1.2</t>
  </si>
  <si>
    <t>'141102</t>
  </si>
  <si>
    <t>Caixa de areia de alvenaria de blocos de concreto 9x19x39cm, dim. 60x60cm e Hmáx=1m, c/ tampa em concreto esp. 5cm, lastro concreto esp. 10cm, revestida intern. c/ chapisco e reboco impermeabilizante, incl. escavação e reaterro</t>
  </si>
  <si>
    <t>14.1.3</t>
  </si>
  <si>
    <t>'141103</t>
  </si>
  <si>
    <t>Caixa sifonada especial de alv. bloco conc.9x19x39cm, dim 60x60cm e Hmáx=1m, c/ tampa em concreto esp.5cm, lastro conc.esp.10cm, revest. intern. c/chap. e reb. impermeab. escav, reaterro e curva curta c/ visita e plug em pvc 100mm</t>
  </si>
  <si>
    <t>14.1.4</t>
  </si>
  <si>
    <t>'141104</t>
  </si>
  <si>
    <t>Caixa de gordura de alv. bloco concreto 9x19x39cm, dim.60x60cm e Hmáx=1m, com tampa em concreto esp.5cm, lastro concreto esp.10cm, revestida intern. c/ chapisco e reboco impermeab, escavação, reaterro e parede interna em concreto</t>
  </si>
  <si>
    <t>14.2</t>
  </si>
  <si>
    <t>REDE DE ÁGUA FRIA - TUBOS E CONEXÕES SOLDÁVEIS DE PVC</t>
  </si>
  <si>
    <t>14.2.1</t>
  </si>
  <si>
    <t>89356</t>
  </si>
  <si>
    <t>TUBO, PVC, SOLDÁVEL, DN 25MM, INSTALADO EM RAMAL OU SUB-RAMAL DE ÁGUA - FORNECIMENTO E INSTALAÇÃO. AF_12/2014</t>
  </si>
  <si>
    <t>14.2.2</t>
  </si>
  <si>
    <t>89357</t>
  </si>
  <si>
    <t>TUBO, PVC, SOLDÁVEL, DN 32MM, INSTALADO EM RAMAL OU SUB-RAMAL DE ÁGUA - FORNECIMENTO E INSTALAÇÃO. AF_12/2014</t>
  </si>
  <si>
    <t>14.2.3</t>
  </si>
  <si>
    <t>89448</t>
  </si>
  <si>
    <t>TUBO, PVC, SOLDÁVEL, DN 40MM, INSTALADO EM PRUMADA DE ÁGUA - FORNECIMENTO E INSTALAÇÃO. AF_12/2014</t>
  </si>
  <si>
    <t>14.2.4</t>
  </si>
  <si>
    <t>89449</t>
  </si>
  <si>
    <t>TUBO, PVC, SOLDÁVEL, DN 50MM, INSTALADO EM PRUMADA DE ÁGUA - FORNECIMENTO E INSTALAÇÃO. AF_12/2014</t>
  </si>
  <si>
    <t>14.2.5</t>
  </si>
  <si>
    <t>89358</t>
  </si>
  <si>
    <t>JOELHO 90 GRAUS, PVC, SOLDÁVEL, DN 20MM, INSTALADO EM RAMAL OU SUB-RAMAL DE ÁGUA - FORNECIMENTO E INSTALAÇÃO. AF_12/2014</t>
  </si>
  <si>
    <t>14.2.6</t>
  </si>
  <si>
    <t>89362</t>
  </si>
  <si>
    <t>JOELHO 90 GRAUS, PVC, SOLDÁVEL, DN 25MM, INSTALADO EM RAMAL OU SUB-RAMAL DE ÁGUA - FORNECIMENTO E INSTALAÇÃO. AF_12/2014</t>
  </si>
  <si>
    <t>14.2.7</t>
  </si>
  <si>
    <t>89497</t>
  </si>
  <si>
    <t>JOELHO 90 GRAUS, PVC, SOLDÁVEL, DN 40MM, INSTALADO EM PRUMADA DE ÁGUA - FORNECIMENTO E INSTALAÇÃO. AF_12/2014</t>
  </si>
  <si>
    <t>14.2.8</t>
  </si>
  <si>
    <t>029</t>
  </si>
  <si>
    <t>JOELHO 90 GRAUS COM BUCHA DE LATÃO, PVC, SOLDÁVEL, DN 20MM, X 1/2" INSTALADO EM RAMAL OU SUB-RAMAL DE ÁGUA - FORNECIMENTO E INSTALAÇÃO. AF_12/2014 </t>
  </si>
  <si>
    <t>14.2.9</t>
  </si>
  <si>
    <t>90373</t>
  </si>
  <si>
    <t>JOELHO 90 GRAUS COM BUCHA DE LATÃO, PVC, SOLDÁVEL, DN 25MM, X 1/2 INSTALADO EM RAMAL OU SUB-RAMAL DE ÁGUA - FORNECIMENTO E INSTALAÇÃO. AF_12/2014</t>
  </si>
  <si>
    <t>14.2.10</t>
  </si>
  <si>
    <t>89383</t>
  </si>
  <si>
    <t>ADAPTADOR CURTO COM BOLSA E ROSCA PARA REGISTRO, PVC, SOLDÁVEL, DN 25MM X 3/4, INSTALADO EM RAMAL OU SUB-RAMAL DE ÁGUA - FORNECIMENTO E INSTALAÇÃO. AF_12/2014</t>
  </si>
  <si>
    <t>14.2.11</t>
  </si>
  <si>
    <t>89572</t>
  </si>
  <si>
    <t>ADAPTADOR CURTO COM BOLSA E ROSCA PARA REGISTRO, PVC, SOLDÁVEL, DN 40MM X 1.1/4, INSTALADO EM PRUMADA DE ÁGUA - FORNECIMENTO E INSTALAÇÃO. AF_12/2014</t>
  </si>
  <si>
    <t>14.2.12</t>
  </si>
  <si>
    <t>89378</t>
  </si>
  <si>
    <t>LUVA, PVC, SOLDÁVEL, DN 25MM, INSTALADO EM RAMAL OU SUB-RAMAL DE ÁGUA - FORNECIMENTO E INSTALAÇÃO. AF_12/2014</t>
  </si>
  <si>
    <t>14.2.13</t>
  </si>
  <si>
    <t>89395</t>
  </si>
  <si>
    <t>TE, PVC, SOLDÁVEL, DN 25MM, INSTALADO EM RAMAL OU SUB-RAMAL DE ÁGUA - FORNECIMENTO E INSTALAÇÃO. AF_12/2014</t>
  </si>
  <si>
    <t>14.2.14</t>
  </si>
  <si>
    <t>89394</t>
  </si>
  <si>
    <t>TÊ COM BUCHA DE LATÃO NA BOLSA CENTRAL, PVC, SOLDÁVEL, DN 20MM X 1/2, INSTALADO EM RAMAL OU SUB-RAMAL DE ÁGUA - FORNECIMENTO E INSTALAÇÃO. AF_12/2014</t>
  </si>
  <si>
    <t>14.2.15</t>
  </si>
  <si>
    <t>89396</t>
  </si>
  <si>
    <t>TÊ COM BUCHA DE LATÃO NA BOLSA CENTRAL, PVC, SOLDÁVEL, DN 25MM X 1/2, INSTALADO EM RAMAL OU SUB-RAMAL DE ÁGUA - FORNECIMENTO E INSTALAÇÃO. AF_12/2014</t>
  </si>
  <si>
    <t>14.2.16</t>
  </si>
  <si>
    <t>89400</t>
  </si>
  <si>
    <t>TÊ DE REDUÇÃO, PVC, SOLDÁVEL, DN 32MM X 25MM, INSTALADO EM RAMAL OU SUB-RAMAL DE ÁGUA - FORNECIMENTO E INSTALAÇÃO. AF_12/2014</t>
  </si>
  <si>
    <t>14.2.17</t>
  </si>
  <si>
    <t>89623</t>
  </si>
  <si>
    <t>TE, PVC, SOLDÁVEL, DN 40MM, INSTALADO EM PRUMADA DE ÁGUA - FORNECIMENTO E INSTALAÇÃO. AF_12/2014</t>
  </si>
  <si>
    <t>14.2.18</t>
  </si>
  <si>
    <t>89626</t>
  </si>
  <si>
    <t>TÊ DE REDUÇÃO, PVC, SOLDÁVEL, DN 50MM X 40MM, INSTALADO EM PRUMADA DE ÁGUA - FORNECIMENTO E INSTALAÇÃO. AF_12/2014</t>
  </si>
  <si>
    <t>14.2.19</t>
  </si>
  <si>
    <t>89627</t>
  </si>
  <si>
    <t>TÊ DE REDUÇÃO, PVC, SOLDÁVEL, DN 50MM X 25MM, INSTALADO EM PRUMADA DE ÁGUA - FORNECIMENTO E INSTALAÇÃO. AF_12/2014</t>
  </si>
  <si>
    <t>14.2.20</t>
  </si>
  <si>
    <t>89364</t>
  </si>
  <si>
    <t>CURVA 90 GRAUS, PVC, SOLDÁVEL, DN 25MM, INSTALADO EM RAMAL OU SUB-RAMAL DE ÁGUA - FORNECIMENTO E INSTALAÇÃO. AF_12/2014</t>
  </si>
  <si>
    <t>14.2.21</t>
  </si>
  <si>
    <t>89369</t>
  </si>
  <si>
    <t>CURVA 90 GRAUS, PVC, SOLDÁVEL, DN 32MM, INSTALADO EM RAMAL OU SUB-RAMAL DE ÁGUA - FORNECIMENTO E INSTALAÇÃO. AF_12/2014</t>
  </si>
  <si>
    <t>14.2.22</t>
  </si>
  <si>
    <t>030</t>
  </si>
  <si>
    <t>BUCHA DE REDUÇÃO LONGA, PVC, SOLDÁVEL, DN 40MM X 25MM, INSTALADO EM RAMAL OU SUB-RAMAL DE ÁGUA - FORNECIMENTO E INSTALAÇÃO. AF_03/2015</t>
  </si>
  <si>
    <t>14.2.23</t>
  </si>
  <si>
    <t>031</t>
  </si>
  <si>
    <t>BUCHA DE REDUÇÃO CURTA, PVC, SOLDÁVEL, DN 32MM X 25MM, INSTALADO EM RAMAL OU SUB-RAMAL DE ÁGUA - FORNECIMENTO E INSTALAÇÃO. AF_03/2015 </t>
  </si>
  <si>
    <t>14.2.24</t>
  </si>
  <si>
    <t>032</t>
  </si>
  <si>
    <t>BUCHA DE REDUÇÃO LONGA, PVC, SOLDÁVEL, DN 50MM X 32MM, INSTALADO EM RAMAL OU SUB-RAMAL DE ÁGUA - FORNECIMENTO E INSTALAÇÃO. AF_03/2015 </t>
  </si>
  <si>
    <t>14.3</t>
  </si>
  <si>
    <t>REDE DE ESGOTO - TUBOS E  CONEXÕES DE PVC</t>
  </si>
  <si>
    <t>14.3.1</t>
  </si>
  <si>
    <t>89711</t>
  </si>
  <si>
    <t>TUBO PVC, SERIE NORMAL, ESGOTO PREDIAL, DN 40 MM, FORNECIDO E INSTALADO EM RAMAL DE DESCARGA OU RAMAL DE ESGOTO SANITÁRIO. AF_12/2014</t>
  </si>
  <si>
    <t>14.3.2</t>
  </si>
  <si>
    <t>89712</t>
  </si>
  <si>
    <t>TUBO PVC, SERIE NORMAL, ESGOTO PREDIAL, DN 50 MM, FORNECIDO E INSTALADO EM RAMAL DE DESCARGA OU RAMAL DE ESGOTO SANITÁRIO. AF_12/2014</t>
  </si>
  <si>
    <t>14.3.3</t>
  </si>
  <si>
    <t>89713</t>
  </si>
  <si>
    <t>TUBO PVC, SERIE NORMAL, ESGOTO PREDIAL, DN 75 MM, FORNECIDO E INSTALADO EM RAMAL DE DESCARGA OU RAMAL DE ESGOTO SANITÁRIO. AF_12/2014</t>
  </si>
  <si>
    <t>14.3.4</t>
  </si>
  <si>
    <t>89714</t>
  </si>
  <si>
    <t>TUBO PVC, SERIE NORMAL, ESGOTO PREDIAL, DN 100 MM, FORNECIDO E INSTALADO EM RAMAL DE DESCARGA OU RAMAL DE ESGOTO SANITÁRIO. AF_12/2014</t>
  </si>
  <si>
    <t>14.3.5</t>
  </si>
  <si>
    <t>89724</t>
  </si>
  <si>
    <t>JOELHO 90 GRAUS, PVC, SERIE NORMAL, ESGOTO PREDIAL, DN 40 MM, JUNTA SOLDÁVEL, FORNECIDO E INSTALADO EM RAMAL DE DESCARGA OU RAMAL DE ESGOTO SANITÁRIO. AF_12/2014</t>
  </si>
  <si>
    <t>14.3.6</t>
  </si>
  <si>
    <t>89726</t>
  </si>
  <si>
    <t>JOELHO 45 GRAUS, PVC, SERIE NORMAL, ESGOTO PREDIAL, DN 40 MM, JUNTA SOLDÁVEL, FORNECIDO E INSTALADO EM RAMAL DE DESCARGA OU RAMAL DE ESGOTO SANITÁRIO. AF_12/2014</t>
  </si>
  <si>
    <t>14.3.7</t>
  </si>
  <si>
    <t>89732</t>
  </si>
  <si>
    <t>JOELHO 45 GRAUS, PVC, SERIE NORMAL, ESGOTO PREDIAL, DN 50 MM, JUNTA ELÁSTICA, FORNECIDO E INSTALADO EM RAMAL DE DESCARGA OU RAMAL DE ESGOTO SANITÁRIO. AF_12/2014</t>
  </si>
  <si>
    <t>14.3.8</t>
  </si>
  <si>
    <t>89739</t>
  </si>
  <si>
    <t>JOELHO 45 GRAUS, PVC, SERIE NORMAL, ESGOTO PREDIAL, DN 75 MM, JUNTA ELÁSTICA, FORNECIDO E INSTALADO EM RAMAL DE DESCARGA OU RAMAL DE ESGOTO SANITÁRIO. AF_12/2014</t>
  </si>
  <si>
    <t>14.3.9</t>
  </si>
  <si>
    <t>89731</t>
  </si>
  <si>
    <t>JOELHO 90 GRAUS, PVC, SERIE NORMAL, ESGOTO PREDIAL, DN 50 MM, JUNTA ELÁSTICA, FORNECIDO E INSTALADO EM RAMAL DE DESCARGA OU RAMAL DE ESGOTO SANITÁRIO. AF_12/2014</t>
  </si>
  <si>
    <t>14.3.10</t>
  </si>
  <si>
    <t>89744</t>
  </si>
  <si>
    <t>JOELHO 90 GRAUS, PVC, SERIE NORMAL, ESGOTO PREDIAL, DN 100 MM, JUNTA ELÁSTICA, FORNECIDO E INSTALADO EM RAMAL DE DESCARGA OU RAMAL DE ESGOTO SANITÁRIO. AF_12/2014</t>
  </si>
  <si>
    <t>14.3.11</t>
  </si>
  <si>
    <t>89784</t>
  </si>
  <si>
    <t>TE, PVC, SERIE NORMAL, ESGOTO PREDIAL, DN 50 X 50 MM, JUNTA ELÁSTICA, FORNECIDO E INSTALADO EM RAMAL DE DESCARGA OU RAMAL DE ESGOTO SANITÁRIO. AF_12/2014</t>
  </si>
  <si>
    <t>14.3.12</t>
  </si>
  <si>
    <t>89785</t>
  </si>
  <si>
    <t>JUNÇÃO SIMPLES, PVC, SERIE NORMAL, ESGOTO PREDIAL, DN 50 X 50 MM, JUNTA ELÁSTICA, FORNECIDO E INSTALADO EM RAMAL DE DESCARGA OU RAMAL DE ESGOTO SANITÁRIO. AF_12/2014</t>
  </si>
  <si>
    <t>14.3.13</t>
  </si>
  <si>
    <t>89797</t>
  </si>
  <si>
    <t>JUNÇÃO SIMPLES, PVC, SERIE NORMAL, ESGOTO PREDIAL, DN 100 X 100 MM, JUNTA ELÁSTICA, FORNECIDO E INSTALADO EM RAMAL DE DESCARGA OU RAMAL DE ESGOTO SANITÁRIO. AF_12/2014</t>
  </si>
  <si>
    <t>14.3.14</t>
  </si>
  <si>
    <t>89748</t>
  </si>
  <si>
    <t>CURVA CURTA 90 GRAUS, PVC, SERIE NORMAL, ESGOTO PREDIAL, DN 100 MM, JUNTA ELÁSTICA, FORNECIDO E INSTALADO EM RAMAL DE DESCARGA OU RAMAL DE ESGOTO SANITÁRIO. AF_12/2014</t>
  </si>
  <si>
    <t>14.3.15</t>
  </si>
  <si>
    <t>89546</t>
  </si>
  <si>
    <t>BUCHA DE REDUÇÃO LONGA, PVC, SERIE R, ÁGUA PLUVIAL, DN 50 X 40 MM, JUNTA ELÁSTICA, FORNECIDO E INSTALADO EM RAMAL DE ENCAMINHAMENTO. AF_12/2014</t>
  </si>
  <si>
    <t>14.3.16</t>
  </si>
  <si>
    <t>033</t>
  </si>
  <si>
    <t>JUNÇÃO SIMPLES, PVC, SERIE NORMAL, ESGOTO PREDIAL, DN 75 X 50 MM, JUNTA ELÁSTICA, FORNECIDO E INSTALADO EM RAMAL DE DESCARGA OU RAMAL DE ESGOTO SANITÁRIO. AF_12/2014</t>
  </si>
  <si>
    <t>14.3.17</t>
  </si>
  <si>
    <t>034</t>
  </si>
  <si>
    <t>JUNÇÃO SIMPLES, PVC, SERIE NORMAL, ESGOTO PREDIAL, DN 100 X 50 MM, JUNTA ELÁSTICA, FORNECIDO E INSTALADO EM RAMAL DE DESCARGA OU RAMAL DE ESGOTO SANITÁRIO. AF_12/2014</t>
  </si>
  <si>
    <t>14.4</t>
  </si>
  <si>
    <t>REDE DE ÁGUAS PLUVIAIS - TUBOS E  CONEXÕES DE PVC</t>
  </si>
  <si>
    <t>14.4.1</t>
  </si>
  <si>
    <t>89512</t>
  </si>
  <si>
    <t>TUBO PVC, SÉRIE R, ÁGUA PLUVIAL, DN 100 MM, FORNECIDO E INSTALADO EM RAMAL DE ENCAMINHAMENTO. AF_12/2014</t>
  </si>
  <si>
    <t>14.4.2</t>
  </si>
  <si>
    <t>89580</t>
  </si>
  <si>
    <t>TUBO PVC, SÉRIE R, ÁGUA PLUVIAL, DN 150 MM, FORNECIDO E INSTALADO EM CONDUTORES VERTICAIS DE ÁGUAS PLUVIAIS. AF_12/2014</t>
  </si>
  <si>
    <t>14.4.3</t>
  </si>
  <si>
    <t>89590</t>
  </si>
  <si>
    <t>JOELHO 90 GRAUS, PVC, SERIE R, ÁGUA PLUVIAL, DN 150 MM, JUNTA ELÁSTICA, FORNECIDO E INSTALADO EM CONDUTORES VERTICAIS DE ÁGUAS PLUVIAIS. AF_12/2014</t>
  </si>
  <si>
    <t>14.4.4</t>
  </si>
  <si>
    <t>89586</t>
  </si>
  <si>
    <t>JOELHO 45 GRAUS PARA PÉ DE COLUNA, PVC, SERIE R, ÁGUA PLUVIAL, DN 100 MM, JUNTA ELÁSTICA, FORNECIDO E INSTALADO EM CONDUTORES VERTICAIS DE ÁGUAS PLUVIAIS. AF_12/2014</t>
  </si>
  <si>
    <t>14.4.5</t>
  </si>
  <si>
    <t>89591</t>
  </si>
  <si>
    <t>JOELHO 45 GRAUS, PVC, SERIE R, ÁGUA PLUVIAL, DN 150 MM, JUNTA ELÁSTICA, FORNECIDO E INSTALADO EM CONDUTORES VERTICAIS DE ÁGUAS PLUVIAIS. AF_12/2014</t>
  </si>
  <si>
    <t>14.5</t>
  </si>
  <si>
    <t>REDE DE ÁGUA QUENTE - TUBOS E CONEXÕES DE CPVC</t>
  </si>
  <si>
    <t>14.5.1</t>
  </si>
  <si>
    <t>89633</t>
  </si>
  <si>
    <t>TUBO, CPVC, SOLDÁVEL, DN 15MM, INSTALADO EM RAMAL OU SUB-RAMAL DE ÁGUA - FORNECIMENTO E INSTALAÇÃO. AF_12/2014</t>
  </si>
  <si>
    <t>14.5.2</t>
  </si>
  <si>
    <t>89634</t>
  </si>
  <si>
    <t>TUBO, CPVC, SOLDÁVEL, DN 22MM, INSTALADO EM RAMAL OU SUB-RAMAL DE ÁGUA - FORNECIMENTO E INSTALAÇÃO. AF_12/2014</t>
  </si>
  <si>
    <t>14.5.3</t>
  </si>
  <si>
    <t>89635</t>
  </si>
  <si>
    <t>TUBO, CPVC, SOLDÁVEL, DN 28MM, INSTALADO EM RAMAL OU SUB-RAMAL DE ÁGUA - FORNECIMENTO E INSTALAÇÃO. AF_12/2014</t>
  </si>
  <si>
    <t>14.5.4</t>
  </si>
  <si>
    <t>89771</t>
  </si>
  <si>
    <t>TUBO, CPVC, SOLDÁVEL, DN 42MM, (DRENO ESGOTO AQ), FORNECIMENTO E INSTALAÇÃO. AF_12/2014</t>
  </si>
  <si>
    <t>14.5.5</t>
  </si>
  <si>
    <t>89637</t>
  </si>
  <si>
    <t>JOELHO 90 GRAUS, CPVC, SOLDÁVEL, DN 15MM, INSTALADO EM RAMAL OU SUB-RAMAL DE ÁGUA - FORNECIMENTO E INSTALAÇÃO. AF_12/2014</t>
  </si>
  <si>
    <t>14.5.6</t>
  </si>
  <si>
    <t>89641</t>
  </si>
  <si>
    <t>JOELHO 90 GRAUS, CPVC, SOLDÁVEL, DN 22MM, INSTALADO EM RAMAL OU SUB-RAMAL DE ÁGUA - FORNECIMENTO E INSTALAÇÃO. AF_12/2014</t>
  </si>
  <si>
    <t>14.5.7</t>
  </si>
  <si>
    <t>89781</t>
  </si>
  <si>
    <t>JOELHO 90 GRAUS, CPVC, SOLDÁVEL, DN 42MM, (DRENO ESGOTO AQ), FORNECIMENTO E INSTALAÇÃO. AF_12/2014</t>
  </si>
  <si>
    <t>14.5.8</t>
  </si>
  <si>
    <t>035</t>
  </si>
  <si>
    <t>JOELHO DE TRANSIÇÃO, 90 GRAUS, CPVC, SOLDÁVEL, DN 15MM X 1/2", INSTALADO EM RAMAL OU SUB-RAMAL DE ÁGUA - FORNECIMENTO E INSTALAÇÃO. AF_12/2014 </t>
  </si>
  <si>
    <t>14.5.9</t>
  </si>
  <si>
    <t>036</t>
  </si>
  <si>
    <t>JOELHO DE TRANSIÇÃO, 90 GRAUS, CPVC, SOLDÁVEL, DN 22MM X 1/2", INSTALADO EM RAMAL OU SUB-RAMAL DE ÁGUA - FORNECIMENTO E INSTALAÇÃO. AF_12/2014 </t>
  </si>
  <si>
    <t>14.5.10</t>
  </si>
  <si>
    <t>89655</t>
  </si>
  <si>
    <t>CONECTOR, CPVC, SOLDÁVEL, DN 15MM X 1/2, INSTALADO EM RAMAL OU SUB-RAMAL DE ÁGUA  FORNECIMENTO E INSTALAÇÃO. AF_12/2014</t>
  </si>
  <si>
    <t>14.5.11</t>
  </si>
  <si>
    <t>89662</t>
  </si>
  <si>
    <t>CONECTOR, CPVC, SOLDÁVEL, DN 22MM X 1/2, INSTALADO EM RAMAL OU SUB-RAMAL DE ÁGUA  FORNECIMENTO E INSTALAÇÃO. AF_12/2014</t>
  </si>
  <si>
    <t>14.5.12</t>
  </si>
  <si>
    <t>89668</t>
  </si>
  <si>
    <t>CONECTOR, CPVC, SOLDÁVEL, DN22MM X 3/4", INSTALADO EM RAMAL OU SUB-RAMAL DE ÁGUA - FORNECIMENTO E INSTALAÇÃO. AF_12/2014</t>
  </si>
  <si>
    <t>14.5.13</t>
  </si>
  <si>
    <t>89658</t>
  </si>
  <si>
    <t>LUVA, CPVC, SOLDÁVEL, DN 22MM, INSTALADO EM RAMAL OU SUB-RAMAL DE ÁGUA  FORNECIMENTO E INSTALAÇÃO. AF_12/2014</t>
  </si>
  <si>
    <t>14.5.14</t>
  </si>
  <si>
    <t>89660</t>
  </si>
  <si>
    <t>LUVA DE TRANSIÇÃO, CPVC, SOLDÁVEL, DN22MM X 25MM, INSTALADO EM RAMAL OU SUB-RAMAL DE ÁGUA - FORNECIMENTO E INSTALAÇÃO. AF_12/2014</t>
  </si>
  <si>
    <t>14.5.15</t>
  </si>
  <si>
    <t>89664</t>
  </si>
  <si>
    <t>CURVA DE TRANSPOSIÇÃO, CPVC, SOLDÁVEL, DN22MM, INSTALADO EM RAMAL OU SUB-RAMAL DE ÁGUA  FORNECIMENTO E INSTALAÇÃO. AF_12/2014</t>
  </si>
  <si>
    <t>14.5.16</t>
  </si>
  <si>
    <t>89678</t>
  </si>
  <si>
    <t>BUCHA DE REDUÇÃO, CPVC, SOLDÁVEL, DN28MM X 22MM, INSTALADO EM RAMAL OU SUB-RAMAL DE ÁGUA  FORNECIMENTO E INSTALAÇÃO. AF_12/2014</t>
  </si>
  <si>
    <t>14.5.17</t>
  </si>
  <si>
    <t>89697</t>
  </si>
  <si>
    <t>TE, CPVC, SOLDÁVEL, DN 22MM, INSTALADO EM RAMAL OU SUB-RAMAL DE ÁGUA - FORNECIMENTO E INSTALAÇÃO. AF_12/2014</t>
  </si>
  <si>
    <t>14.5.18</t>
  </si>
  <si>
    <t>89705</t>
  </si>
  <si>
    <t>TÊ, CPVC, SOLDÁVEL, DN28MM, INSTALADO EM RAMAL OU SUB-RAMAL DE ÁGUA   FORNECIMENTO E INSTALAÇÃO. AF_12/2014</t>
  </si>
  <si>
    <t>14.5.19</t>
  </si>
  <si>
    <t>89700</t>
  </si>
  <si>
    <t>TE DE TRANSIÇÃO, CPVC, SOLDÁVEL, DN 22MM X 1/2, INSTALADO EM RAMAL OU SUB-RAMAL DE ÁGUA  FORNECIMENTO E INSTALAÇÃO. AF_12/2014</t>
  </si>
  <si>
    <t>14.6</t>
  </si>
  <si>
    <t>DRENOS DOS CONDICIONADORES DE AR - TUBOS E  CONEXÕES DE PVC</t>
  </si>
  <si>
    <t>14.6.1</t>
  </si>
  <si>
    <t>14.6.2</t>
  </si>
  <si>
    <t>14.6.3</t>
  </si>
  <si>
    <t>89508</t>
  </si>
  <si>
    <t>TUBO PVC, SÉRIE R, ÁGUA PLUVIAL, DN 40 MM, FORNECIDO E INSTALADO EM RAMAL DE ENCAMINHAMENTO. AF_12/2014</t>
  </si>
  <si>
    <t>14.6.4</t>
  </si>
  <si>
    <t>89509</t>
  </si>
  <si>
    <t>TUBO PVC, SÉRIE R, ÁGUA PLUVIAL, DN 50 MM, FORNECIDO E INSTALADO EM RAMAL DE ENCAMINHAMENTO. AF_12/2014</t>
  </si>
  <si>
    <t>14.6.5</t>
  </si>
  <si>
    <t>89514</t>
  </si>
  <si>
    <t>JOELHO 90 GRAUS, PVC, SERIE R, ÁGUA PLUVIAL, DN 40 MM, JUNTA SOLDÁVEL, FORNECIDO E INSTALADO EM RAMAL DE ENCAMINHAMENTO. AF_12/2014</t>
  </si>
  <si>
    <t>14.6.6</t>
  </si>
  <si>
    <t>89516</t>
  </si>
  <si>
    <t>JOELHO 45 GRAUS, PVC, SERIE R, ÁGUA PLUVIAL, DN 40 MM, JUNTA SOLDÁVEL, FORNECIDO E INSTALADO EM RAMAL DE ENCAMINHAMENTO. AF_12/2014</t>
  </si>
  <si>
    <t>14.6.7</t>
  </si>
  <si>
    <t>89782</t>
  </si>
  <si>
    <t>TE, PVC, SERIE NORMAL, ESGOTO PREDIAL, DN 40 X 40 MM, JUNTA SOLDÁVEL, FORNECIDO E INSTALADO EM RAMAL DE DESCARGA OU RAMAL DE ESGOTO SANITÁRIO. AF_12/2014</t>
  </si>
  <si>
    <t>14.6.8</t>
  </si>
  <si>
    <t>83446</t>
  </si>
  <si>
    <t>CAIXA DE PASSAGEM 30X30X40 COM TAMPA E DRENO BRITA</t>
  </si>
  <si>
    <t>14.7</t>
  </si>
  <si>
    <t>CAIXAS DE PVC / EQUIPAMENTOS</t>
  </si>
  <si>
    <t>14.7.1</t>
  </si>
  <si>
    <t>037</t>
  </si>
  <si>
    <t>Ralo de cobertura semi-esferico de ferro fundido, tipo abacaxi, com 4". Fornecimento e instalacao.</t>
  </si>
  <si>
    <t>14.7.2</t>
  </si>
  <si>
    <t>'142111</t>
  </si>
  <si>
    <t>Caixa sifonada em PVC, diâm. 150mm, com grelha e porta grelha quadrados, em aço inox</t>
  </si>
  <si>
    <t>15</t>
  </si>
  <si>
    <t>INSTALAÇÕES ELÉTRICAS</t>
  </si>
  <si>
    <t>15.1</t>
  </si>
  <si>
    <t>CAIXAS DE PASSAGEM E DE LIGAÇÃO</t>
  </si>
  <si>
    <t>15.1.1</t>
  </si>
  <si>
    <t>91937</t>
  </si>
  <si>
    <t>CAIXA OCTOGONAL 3" X 3", PVC, INSTALADA EM LAJE - FORNECIMENTO E INSTALAÇÃO. AF_12/2015</t>
  </si>
  <si>
    <t>15.1.2</t>
  </si>
  <si>
    <t>91941</t>
  </si>
  <si>
    <t>CAIXA RETANGULAR 4" X 2" BAIXA (0,30 M DO PISO), PVC, INSTALADA EM PAREDE - FORNECIMENTO E INSTALAÇÃO. AF_12/2015</t>
  </si>
  <si>
    <t>15.2</t>
  </si>
  <si>
    <t>INSTALAÇÕES APARENTES</t>
  </si>
  <si>
    <t>15.2.1</t>
  </si>
  <si>
    <t>'150836</t>
  </si>
  <si>
    <t>Eletrocalha perfurada em chapa de aço galvanizado nº16, 200x100mm, sem tampa</t>
  </si>
  <si>
    <t>15.2.2</t>
  </si>
  <si>
    <t>'150837</t>
  </si>
  <si>
    <t>Eletrocalha perfurada em chapa de aço galvanizado nº16, 300x100mm, sem tampa</t>
  </si>
  <si>
    <t>15.2.3</t>
  </si>
  <si>
    <t>'150861</t>
  </si>
  <si>
    <t>Tampa de encaixe para eletrocalha em chapa de aço galvanizada 18, dim. 200mm</t>
  </si>
  <si>
    <t>15.2.4</t>
  </si>
  <si>
    <t>'150862</t>
  </si>
  <si>
    <t>Tampa de encaixe para eletrocalha em chapa de aço galvanizada 18, dim. 300mm</t>
  </si>
  <si>
    <t>15.2.5</t>
  </si>
  <si>
    <t>'150866</t>
  </si>
  <si>
    <t>Junção simples para eletrocalha metálica 200x100mm, galvanizada, ref. Mega MG 2760 ou equivalente</t>
  </si>
  <si>
    <t>15.2.6</t>
  </si>
  <si>
    <t>'150867</t>
  </si>
  <si>
    <t>Junção simples para eletrocalha metálica 300x100mm, galvanizada, ref. Mega MG 2760 ou equivalente</t>
  </si>
  <si>
    <t>15.2.7</t>
  </si>
  <si>
    <t>'150870</t>
  </si>
  <si>
    <t>TÊ horizontal 90º para eletrocalha metálica 200x100mm, galvanizada, ref. MEGA MG 2570 ou equivalente</t>
  </si>
  <si>
    <t>15.2.8</t>
  </si>
  <si>
    <t>'150871</t>
  </si>
  <si>
    <t>TÊ horizontal 90º para eletrocalha metálica 300x100mm, galvanizada, ref. MEGA MG 2570 ou equivalente</t>
  </si>
  <si>
    <t>15.2.9</t>
  </si>
  <si>
    <t>'150884</t>
  </si>
  <si>
    <t>Suporte de fixação de eletrocalha de 200x100mm, no teto, através de gancho vertical (1 und), porca sextavada e arruela 1/4" (4 und), vergalhão rosca total 1/4" (h=60cm), cantoneira ZZ (1 und) e parafuso e bucha S8 (2 und)</t>
  </si>
  <si>
    <t>15.2.10</t>
  </si>
  <si>
    <t>'150885</t>
  </si>
  <si>
    <t>Suporte de fixação de eletrocalha de 300x100mm, no teto, através de suporte angular (1 und), porca sextavada e arruela 1/4' (4 und) , vergalhão com rosca total 1/4" (h=60cm), cantoneira ZZ (2 und) e parafuso e bucha S8 (2 und)</t>
  </si>
  <si>
    <t>15.3</t>
  </si>
  <si>
    <t>ELETRODUTOS E CONEXÕES</t>
  </si>
  <si>
    <t>15.3.1</t>
  </si>
  <si>
    <t>91856</t>
  </si>
  <si>
    <t>ELETRODUTO FLEXÍVEL CORRUGADO, PVC, DN 32 MM (1"), PARA CIRCUITOS TERMINAIS, INSTALADO EM PAREDE - FORNECIMENTO E INSTALAÇÃO. AF_12/2015</t>
  </si>
  <si>
    <t>15.4</t>
  </si>
  <si>
    <t>FIOS E CABOS</t>
  </si>
  <si>
    <t>15.4.1</t>
  </si>
  <si>
    <t>91927</t>
  </si>
  <si>
    <t>CABO DE COBRE FLEXÍVEL ISOLADO, 2,5 MM², ANTI-CHAMA 0,6/1,0 KV, PARA CIRCUITOS TERMINAIS - FORNECIMENTO E INSTALAÇÃO. AF_12/2015</t>
  </si>
  <si>
    <t>15.4.2</t>
  </si>
  <si>
    <t>91929</t>
  </si>
  <si>
    <t>CABO DE COBRE FLEXÍVEL ISOLADO, 4 MM², ANTI-CHAMA 0,6/1,0 KV, PARA CIRCUITOS TERMINAIS - FORNECIMENTO E INSTALAÇÃO. AF_12/2015</t>
  </si>
  <si>
    <t>15.4.3</t>
  </si>
  <si>
    <t>91931</t>
  </si>
  <si>
    <t>CABO DE COBRE FLEXÍVEL ISOLADO, 6 MM², ANTI-CHAMA 0,6/1,0 KV, PARA CIRCUITOS TERMINAIS - FORNECIMENTO E INSTALAÇÃO. AF_12/2015</t>
  </si>
  <si>
    <t>15.4.4</t>
  </si>
  <si>
    <t>91933</t>
  </si>
  <si>
    <t>CABO DE COBRE FLEXÍVEL ISOLADO, 10 MM², ANTI-CHAMA 0,6/1,0 KV, PARA CIRCUITOS TERMINAIS - FORNECIMENTO E INSTALAÇÃO. AF_12/2015</t>
  </si>
  <si>
    <t>15.4.5</t>
  </si>
  <si>
    <t>92984</t>
  </si>
  <si>
    <t>CABO DE COBRE FLEXÍVEL ISOLADO, 25 MM², ANTI-CHAMA 0,6/1,0 KV, PARA DISTRIBUIÇÃO - FORNECIMENTO E INSTALAÇÃO. AF_12/2015</t>
  </si>
  <si>
    <t>15.4.6</t>
  </si>
  <si>
    <t>92988</t>
  </si>
  <si>
    <t>CABO DE COBRE FLEXÍVEL ISOLADO, 50 MM², ANTI-CHAMA 0,6/1,0 KV, PARA DISTRIBUIÇÃO - FORNECIMENTO E INSTALAÇÃO. AF_12/2015</t>
  </si>
  <si>
    <t>15.4.7</t>
  </si>
  <si>
    <t>92990</t>
  </si>
  <si>
    <t>CABO DE COBRE FLEXÍVEL ISOLADO, 70 MM², ANTI-CHAMA 0,6/1,0 KV, PARA DISTRIBUIÇÃO - FORNECIMENTO E INSTALAÇÃO. AF_12/2015</t>
  </si>
  <si>
    <t>15.4.8</t>
  </si>
  <si>
    <t>'151435</t>
  </si>
  <si>
    <t>Cabo paralelo PP de cobre, com isolamento para 750V, seção 3x2,5mm2</t>
  </si>
  <si>
    <t>15.5</t>
  </si>
  <si>
    <t>QUADROS DE DISTRIBUIÇÃO COM BARRAMENTO, TRINCO E FECHADURA CONF. PROJETO</t>
  </si>
  <si>
    <t>15.5.1</t>
  </si>
  <si>
    <t>043</t>
  </si>
  <si>
    <t>QUADRO QDAC-AR CONDICIONADO, DIM1500X800X220 MM DISJUNTOR GERAL 250 AMP. MONTADO CONFORME PROJETO</t>
  </si>
  <si>
    <t>15.5.2</t>
  </si>
  <si>
    <t>044</t>
  </si>
  <si>
    <t>QUADRO QDL-A, DIM1500X800X220 MM GERAL 160 AMP. MONTADO CONFORME PROJETO</t>
  </si>
  <si>
    <t>15.5.3</t>
  </si>
  <si>
    <t>045</t>
  </si>
  <si>
    <t>QUADRO QDAC-I MAQUINAS, DISJUNTOR GERAL 250 AMP. MONTADO CONFORME PROJETO</t>
  </si>
  <si>
    <t>15.5.4</t>
  </si>
  <si>
    <t>046</t>
  </si>
  <si>
    <t>QUADRO QGBT GERAL, DIM.1500X800X400 MM DISJ. GERAL 630 A</t>
  </si>
  <si>
    <t>15.5.5</t>
  </si>
  <si>
    <t>047</t>
  </si>
  <si>
    <t>15.5.6</t>
  </si>
  <si>
    <t>048</t>
  </si>
  <si>
    <t>15.5.7</t>
  </si>
  <si>
    <t>049</t>
  </si>
  <si>
    <t>15.5.8</t>
  </si>
  <si>
    <t>050</t>
  </si>
  <si>
    <t>15.5.9</t>
  </si>
  <si>
    <t>051</t>
  </si>
  <si>
    <t>15.5.10</t>
  </si>
  <si>
    <t>052</t>
  </si>
  <si>
    <t>16</t>
  </si>
  <si>
    <t>OUTRAS INSTALAÇÕES</t>
  </si>
  <si>
    <t>16.1</t>
  </si>
  <si>
    <t>INSTALAÇÃO DE GÁS</t>
  </si>
  <si>
    <t>16.1.1</t>
  </si>
  <si>
    <t>01</t>
  </si>
  <si>
    <t>16.2</t>
  </si>
  <si>
    <t>INSTALAÇÃO DE INCÊNDIO</t>
  </si>
  <si>
    <t>16.2.1</t>
  </si>
  <si>
    <t>72554</t>
  </si>
  <si>
    <t>EXTINTOR DE CO2 6KG - FORNECIMENTO E INSTALACAO</t>
  </si>
  <si>
    <t>489,81</t>
  </si>
  <si>
    <t>16.2.2</t>
  </si>
  <si>
    <t>73775/2</t>
  </si>
  <si>
    <t>EXTINTOR INCENDIO AGUA-PRESSURIZADA 10L INCL SUPORTE PAREDE CARGA     COMPLETA FORNECIMENTO E COLOCACAO</t>
  </si>
  <si>
    <t>156,37</t>
  </si>
  <si>
    <t>16.2.3</t>
  </si>
  <si>
    <t>'160613</t>
  </si>
  <si>
    <t>Ponto para iluminação de emergência completo, inclusive bloco autônomo de iluminação 2x9W com tomada universal</t>
  </si>
  <si>
    <t>16.2.4</t>
  </si>
  <si>
    <t>'160675</t>
  </si>
  <si>
    <t>Fornecimento e instalação de Detector de fumaça óptico endereçavel Bivolt 12/24V para parede ou teto</t>
  </si>
  <si>
    <t>16.2.5</t>
  </si>
  <si>
    <t>038</t>
  </si>
  <si>
    <t>PLACA DE SINALIZACAO DE SEGURANCA CONTRA INCENDIO, FOTOLUMINESCENTE, QUADRADA, *20 X 20* CM, EM PVC *2* MM ANTI-CHAMAS (SIMBOLOS, CORES E PICTOGRAMAS CONFORME NBR 13434)</t>
  </si>
  <si>
    <t>16.2.6</t>
  </si>
  <si>
    <t>039</t>
  </si>
  <si>
    <t>PLACA DE SINALIZACAO DE SEGURANCA CONTRA INCENDIO, FOTOLUMINESCENTE, RETANGULAR, *20 X 40* CM, EM PVC *2* MM ANTI-CHAMAS (SIMBOLOS, CORES E PICTOGRAMAS CONFORME NBR 13434)</t>
  </si>
  <si>
    <t>16.3</t>
  </si>
  <si>
    <t>INSTALAÇÃO DE REDE LÓGICA</t>
  </si>
  <si>
    <t>16.3.1</t>
  </si>
  <si>
    <t>98307</t>
  </si>
  <si>
    <t>TOMADA DE REDE RJ45 - FORNECIMENTO E INSTALAÇÃO. AF_03/2018</t>
  </si>
  <si>
    <t>37,16</t>
  </si>
  <si>
    <t>16.3.2</t>
  </si>
  <si>
    <t>'160808</t>
  </si>
  <si>
    <t>Cabo par trançado CAT 5E</t>
  </si>
  <si>
    <t>17</t>
  </si>
  <si>
    <t>APARELHOS HIDRO-SANITÁRIOS</t>
  </si>
  <si>
    <t>17.1</t>
  </si>
  <si>
    <t>LOUÇAS</t>
  </si>
  <si>
    <t>17.1.1</t>
  </si>
  <si>
    <t>'170128</t>
  </si>
  <si>
    <t>Lavatório de louça branca com coluna suspensa, linha Vogue Plus Confort para portadores de necessidades especiais, marca de referencia DECA, Celite ou Ideal Standart, inclusive valvula, sifão e engates, exclusive torneira</t>
  </si>
  <si>
    <t>17.1.2</t>
  </si>
  <si>
    <t>170126</t>
  </si>
  <si>
    <t>Bacia sifonada de louça branca sem abertura frontal para portadores de necessidades especiais, Vogue Plus Conforto - Linha Conforto, mod P510, incl. assento poliester, ref.AP51,marca de ref. Deca ou equivalente, sem abertura frontal</t>
  </si>
  <si>
    <t>17.1.3</t>
  </si>
  <si>
    <t>86932</t>
  </si>
  <si>
    <t>VASO SANITÁRIO SIFONADO COM CAIXA ACOPLADA LOUÇA BRANCA - PADRÃO MÉDIO, INCLUSO ENGATE FLEXÍVEL EM METAL CROMADO, 1/2 X 40CM - FORNECIMENTO E INSTALAÇÃO. AF_12/2013</t>
  </si>
  <si>
    <t>17.1.4</t>
  </si>
  <si>
    <t>86872</t>
  </si>
  <si>
    <t>TANQUE DE LOUÇA BRANCA COM COLUNA, 30L OU EQUIVALENTE - FORNECIMENTO E INSTALAÇÃO. AF_12/2013</t>
  </si>
  <si>
    <t>17.2</t>
  </si>
  <si>
    <t>BANCADAS</t>
  </si>
  <si>
    <t>17.2.1</t>
  </si>
  <si>
    <t>'170220</t>
  </si>
  <si>
    <t>Bancada de granito com espessura de 2 cm</t>
  </si>
  <si>
    <t>17.3</t>
  </si>
  <si>
    <t>TORNEIRAS, REGISTROS, VÁLVULAS E METAIS</t>
  </si>
  <si>
    <t>17.3.1</t>
  </si>
  <si>
    <t>'170304</t>
  </si>
  <si>
    <t>Torneira pressão cromada diâm. 1/2" para lavatório, marcas de referência Fabrimar, Deca ou Docol</t>
  </si>
  <si>
    <t>17.3.2</t>
  </si>
  <si>
    <t>'170306</t>
  </si>
  <si>
    <t>Torneira para tanque, marcas de referência Fabrimar, Deca ou Docol.</t>
  </si>
  <si>
    <t>17.3.3</t>
  </si>
  <si>
    <t>86909</t>
  </si>
  <si>
    <t>TORNEIRA CROMADA TUBO MÓVEL DE ALAVANCA, DE MESA, 1/2" OU 3/4", PARA PIA DE COZINHA, PADRÃO ALTO - FORNECIMENTO E INSTALAÇÃO. AF_12/2013</t>
  </si>
  <si>
    <t>17.3.4</t>
  </si>
  <si>
    <t>057</t>
  </si>
  <si>
    <t>TORNEIRA MISTURADOR MONOCOMANDO DE MESA P/ PIA, BICA ALTA, GIRATÓRIA - GIULIA. FORNECIMENTO E INSTALAÇÃO</t>
  </si>
  <si>
    <t>17.3.5</t>
  </si>
  <si>
    <t>058</t>
  </si>
  <si>
    <t>TORNEIRA MISTURADOR CLÍNICA DE MESA, MONOCOMANDO, C/ ALAVANCA INDUSTRIAL - SOLUCENTER. FORNECIMENTO E INSTALAÇÃO.</t>
  </si>
  <si>
    <t>17.3.6</t>
  </si>
  <si>
    <t>059</t>
  </si>
  <si>
    <t>TORNEIRA CLÍNICA DE MESA HOSPITALAR, COM ALAVANCA COTOVELO, BICA ALTA, TFC OU SIMILAR. FORNECIMENTO E INSTALAÇÃO.</t>
  </si>
  <si>
    <t>17.3.7</t>
  </si>
  <si>
    <t>'170345</t>
  </si>
  <si>
    <t>Válvula de descarga com canopla cromada de 32mm (11/4"), marcas de referência Fabrimar, Deca ou Docol</t>
  </si>
  <si>
    <t>17.3.8</t>
  </si>
  <si>
    <t>89354</t>
  </si>
  <si>
    <t>MISTURADOR MONOCOMANDO PARA CHUVEIRO, BASE BRUTA E ACABAMENTO CROMADO, FORNECIDO E INSTALADO EM RAMAL DE ÁGUA. AF_12/2014</t>
  </si>
  <si>
    <t>17.3.9</t>
  </si>
  <si>
    <t>89987</t>
  </si>
  <si>
    <t>REGISTRO DE GAVETA BRUTO, LATÃO, ROSCÁVEL, 3/4", COM ACABAMENTO E CANOPLA CROMADOS. FORNECIDO E INSTALADO EM RAMAL DE ÁGUA. AF_12/2014</t>
  </si>
  <si>
    <t>17.4</t>
  </si>
  <si>
    <t>OUTROS APARELHOS</t>
  </si>
  <si>
    <t>17.4.1</t>
  </si>
  <si>
    <t>007</t>
  </si>
  <si>
    <t>Tanque de expurgo em aço inox AISI 304, acabamento escovado, com tampa e grade removíveis. Dimensões de 50x50x37,2 cm. Corpo cônico</t>
  </si>
  <si>
    <t>17.4.2</t>
  </si>
  <si>
    <t>86935</t>
  </si>
  <si>
    <t>CUBA DE EMBUTIR DE AÇO INOXIDÁVEL MÉDIA, INCLUSO VÁLVULA TIPO AMERICANA EM METAL CROMADO E SIFÃO FLEXÍVEL EM PVC - FORNECIMENTO E INSTALAÇÃO. AF_12/2013</t>
  </si>
  <si>
    <t>17.4.3</t>
  </si>
  <si>
    <t>'170357</t>
  </si>
  <si>
    <t>Chuveiro com desviador flexivel e ducha manual, mod. 1975C ref. Deca ou equivalente</t>
  </si>
  <si>
    <t>17.4.4</t>
  </si>
  <si>
    <t>'170507</t>
  </si>
  <si>
    <t>Lavatório de aço inox, liga AISI 304, N° 18, marcas de referência Fisher, Metalpress ou Mekal, inclusive apoio de concreto, argamassa de apoio e assentamento, válvula e sifão cromados, exclusive torneira, conf. projeto</t>
  </si>
  <si>
    <t>17.4.5</t>
  </si>
  <si>
    <t>056</t>
  </si>
  <si>
    <t>Barra de apoio reta, para portadores de necessidades especiais, em aço inox polido, comp. 70 cm </t>
  </si>
  <si>
    <t>17.4.6</t>
  </si>
  <si>
    <t>040</t>
  </si>
  <si>
    <t>Dispenser de plástico ABS branco para papel higiênico, com bobina, fixado com parafusos e buchas</t>
  </si>
  <si>
    <t>17.4.7</t>
  </si>
  <si>
    <t>041</t>
  </si>
  <si>
    <t xml:space="preserve">Dispenser de plástico ABS branco para papel toalha, fixado com parafusos e buchas </t>
  </si>
  <si>
    <t>17.4.8</t>
  </si>
  <si>
    <t>95547</t>
  </si>
  <si>
    <t>SABONETEIRA PLASTICA TIPO DISPENSER PARA SABONETE LIQUIDO COM RESERVATORIO 800 A 1500 ML, INCLUSO FIXAÇÃO. AF_10/2016</t>
  </si>
  <si>
    <t>18</t>
  </si>
  <si>
    <t>APARELHOS ELÉTRICOS</t>
  </si>
  <si>
    <t>18.1</t>
  </si>
  <si>
    <t>LUMINÁRIAS</t>
  </si>
  <si>
    <t>18.1.1</t>
  </si>
  <si>
    <t>053</t>
  </si>
  <si>
    <t>LUMINÁRIA DE EMBUTIR – CAA01-E416 - 62X62CM - LUMICENTER OU SIMILAR, EM LED - INCLUSIVE LÂMPADAS</t>
  </si>
  <si>
    <t>18.1.2</t>
  </si>
  <si>
    <t>054</t>
  </si>
  <si>
    <t>LUMINÁRIA DE EMBUTIR (CIRURGIA/LAVANDERIA) – LHT22-S4800850 - LUMICENTER OU SIMILAR EM LED</t>
  </si>
  <si>
    <t>18.1.3</t>
  </si>
  <si>
    <t>055</t>
  </si>
  <si>
    <t>LUMINÁRIA DE EMBUTIR (BANHEIROS) – LHT33-E4000840 - LUMICENTER OU SIMILAR EM LED</t>
  </si>
  <si>
    <t>18.2</t>
  </si>
  <si>
    <t>INTERRUPTORES E TOMADAS</t>
  </si>
  <si>
    <t>18.2.1</t>
  </si>
  <si>
    <t>91981</t>
  </si>
  <si>
    <t>INTERRUPTOR BIPOLAR (1 MÓDULO), 10A/250V, INCLUINDO SUPORTE E PLACA - FORNECIMENTO E INSTALAÇÃO. AF_09/2017</t>
  </si>
  <si>
    <t>34,73</t>
  </si>
  <si>
    <t>18.2.2</t>
  </si>
  <si>
    <t>92000</t>
  </si>
  <si>
    <t>TOMADA BAIXA DE EMBUTIR (1 MÓDULO), 2P+T 10 A, INCLUINDO SUPORTE E PLACA - FORNECIMENTO E INSTALAÇÃO. AF_12/2015</t>
  </si>
  <si>
    <t>20,92</t>
  </si>
  <si>
    <t>18.2.3</t>
  </si>
  <si>
    <t>92008</t>
  </si>
  <si>
    <t>TOMADA BAIXA DE EMBUTIR (2 MÓDULOS), 2P+T 10 A, INCLUINDO SUPORTE E PLACA - FORNECIMENTO E INSTALAÇÃO. AF_12/2015</t>
  </si>
  <si>
    <t>33,58</t>
  </si>
  <si>
    <t>19</t>
  </si>
  <si>
    <t>PINTURA</t>
  </si>
  <si>
    <t>19.1</t>
  </si>
  <si>
    <t>SOBRE PAREDES E FORROS</t>
  </si>
  <si>
    <t>19.1.1</t>
  </si>
  <si>
    <t>88484</t>
  </si>
  <si>
    <t>APLICAÇÃO DE FUNDO SELADOR ACRÍLICO EM TETO, UMA DEMÃO. AF_06/2014</t>
  </si>
  <si>
    <t>2,37</t>
  </si>
  <si>
    <t>19.1.2</t>
  </si>
  <si>
    <t>88485</t>
  </si>
  <si>
    <t>APLICAÇÃO DE FUNDO SELADOR ACRÍLICO EM PAREDES, UMA DEMÃO. AF_06/2014</t>
  </si>
  <si>
    <t>2,09</t>
  </si>
  <si>
    <t>19.1.3</t>
  </si>
  <si>
    <t>88488</t>
  </si>
  <si>
    <t>APLICAÇÃO MANUAL DE PINTURA COM TINTA LÁTEX ACRÍLICA EM TETO, DUAS DEMÃOS. AF_06/2014</t>
  </si>
  <si>
    <t>11,97</t>
  </si>
  <si>
    <t>19.1.4</t>
  </si>
  <si>
    <t>88489</t>
  </si>
  <si>
    <t>APLICAÇÃO MANUAL DE PINTURA COM TINTA LÁTEX ACRÍLICA EM PAREDES, DUAS DEMÃOS. AF_06/2014</t>
  </si>
  <si>
    <t>10,62</t>
  </si>
  <si>
    <t>19.1.5</t>
  </si>
  <si>
    <t>'190116</t>
  </si>
  <si>
    <t>Pintura com tinta esmalte sintético, marcas de referência Suvinil, Coral e Metalatex, inclusive selador acrílico, em paredes, a duas demãos</t>
  </si>
  <si>
    <t>19.1.6</t>
  </si>
  <si>
    <t>'190103</t>
  </si>
  <si>
    <t>Emassamento de paredes e forros, com duas demãos de massa acrílica, marcas de referência Suvinil, Coral ou Metalatex</t>
  </si>
  <si>
    <t>19.1.7</t>
  </si>
  <si>
    <t>88415</t>
  </si>
  <si>
    <t>APLICAÇÃO MANUAL DE FUNDO SELADOR ACRÍLICO EM PAREDES EXTERNAS DE CASAS. AF_06/2014</t>
  </si>
  <si>
    <t>19.1.8</t>
  </si>
  <si>
    <t>88431</t>
  </si>
  <si>
    <t>APLICAÇÃO MANUAL DE PINTURA COM TINTA TEXTURIZADA ACRÍLICA EM PAREDES EXTERNAS DE CASAS, DUAS CORES. AF_06/2014</t>
  </si>
  <si>
    <t>17,89</t>
  </si>
  <si>
    <t>19.2</t>
  </si>
  <si>
    <t>SOBRE ESQUADRIAS</t>
  </si>
  <si>
    <t>19.2.1</t>
  </si>
  <si>
    <t>74065/2</t>
  </si>
  <si>
    <t>PINTURA ESMALTE ACETINADO PARA MADEIRA, DUAS DEMAOS, SOBRE FUNDO NIVELADOR BRANCO</t>
  </si>
  <si>
    <t>21,48</t>
  </si>
  <si>
    <t>20</t>
  </si>
  <si>
    <t>SERVIÇOS COMPLEMENTARES EXTERNOS</t>
  </si>
  <si>
    <t>20.1</t>
  </si>
  <si>
    <t>TRATAMENTO, CONSERVAÇÃO E LIMPEZA</t>
  </si>
  <si>
    <t>20.1.1</t>
  </si>
  <si>
    <t>'200401</t>
  </si>
  <si>
    <t>Limpeza geral da obra (edificação)</t>
  </si>
  <si>
    <t>20.2</t>
  </si>
  <si>
    <t>DIVERSOS EXTERNOS</t>
  </si>
  <si>
    <t>20.2.1</t>
  </si>
  <si>
    <t>'200576</t>
  </si>
  <si>
    <t>Placa para inauguração de obra em alumínio polido e=4mm, dimensões 40 x 50 cm, gravação em baixo relevo, inclusive pintura e fixação</t>
  </si>
  <si>
    <t>21</t>
  </si>
  <si>
    <t>SERVIÇOS GERAIS</t>
  </si>
  <si>
    <t>21.1</t>
  </si>
  <si>
    <t>ADMINISTRAÇÃO LOCAL</t>
  </si>
  <si>
    <t>21.1.1</t>
  </si>
  <si>
    <t>042</t>
  </si>
  <si>
    <t>ADMINISTRAÇÃO LOCAL DE OBRA</t>
  </si>
  <si>
    <t>TOTAL GERAL</t>
  </si>
  <si>
    <t>Profissional Responsável:</t>
  </si>
  <si>
    <t>Data:</t>
  </si>
  <si>
    <t>Engª Patricia dos Santos</t>
  </si>
  <si>
    <t>CREA ES-004283/D</t>
  </si>
  <si>
    <t>ORÇAMENTO RESUMO</t>
  </si>
  <si>
    <t>%</t>
  </si>
  <si>
    <t>VALOR FINAL</t>
  </si>
  <si>
    <t>CRONOGRAMA FÍSICO-FINANCEIRO</t>
  </si>
  <si>
    <t>SERVIÇOS</t>
  </si>
  <si>
    <t>VALOR</t>
  </si>
  <si>
    <t>MÊS 01</t>
  </si>
  <si>
    <t>MÊS 02</t>
  </si>
  <si>
    <t>MÊS 03</t>
  </si>
  <si>
    <t>MÊS 04</t>
  </si>
  <si>
    <t>MÊS 05</t>
  </si>
  <si>
    <t>MÊS 06</t>
  </si>
  <si>
    <t>MÊS 07</t>
  </si>
  <si>
    <t>MÊS 08</t>
  </si>
  <si>
    <t>MÊS 09</t>
  </si>
  <si>
    <t>MÊS 10</t>
  </si>
  <si>
    <t>MÊS 11</t>
  </si>
  <si>
    <t>MÊS 12</t>
  </si>
  <si>
    <t>TOTAL NO MÊS</t>
  </si>
  <si>
    <t>TOTAL ACUMULADO</t>
  </si>
  <si>
    <t>DETALHAMENTO DO BDI</t>
  </si>
  <si>
    <t>PROPONENTE:</t>
  </si>
  <si>
    <t>1. Regime de Contribuição Previdenciária</t>
  </si>
  <si>
    <t>Com Desoneração</t>
  </si>
  <si>
    <t>2. Tipo de Intervenção</t>
  </si>
  <si>
    <t>Edificações</t>
  </si>
  <si>
    <t>3. Incidências sobre o custo</t>
  </si>
  <si>
    <r>
      <rPr>
        <sz val="10"/>
        <rFont val="Tahoma"/>
        <family val="2"/>
        <charset val="1"/>
      </rPr>
      <t>Administração Central -</t>
    </r>
    <r>
      <rPr>
        <b/>
        <sz val="10"/>
        <rFont val="Tahoma"/>
        <family val="2"/>
        <charset val="1"/>
      </rPr>
      <t xml:space="preserve"> AC</t>
    </r>
  </si>
  <si>
    <r>
      <rPr>
        <sz val="10"/>
        <rFont val="Tahoma"/>
        <family val="2"/>
        <charset val="1"/>
      </rPr>
      <t>Riscos -</t>
    </r>
    <r>
      <rPr>
        <b/>
        <sz val="10"/>
        <rFont val="Tahoma"/>
        <family val="2"/>
        <charset val="1"/>
      </rPr>
      <t xml:space="preserve"> R</t>
    </r>
  </si>
  <si>
    <r>
      <rPr>
        <sz val="10"/>
        <rFont val="Tahoma"/>
        <family val="2"/>
        <charset val="1"/>
      </rPr>
      <t>Seguros e Garantias Contratuais -</t>
    </r>
    <r>
      <rPr>
        <b/>
        <sz val="10"/>
        <rFont val="Tahoma"/>
        <family val="2"/>
        <charset val="1"/>
      </rPr>
      <t xml:space="preserve"> S+G</t>
    </r>
  </si>
  <si>
    <r>
      <rPr>
        <sz val="10"/>
        <rFont val="Tahoma"/>
        <family val="2"/>
        <charset val="1"/>
      </rPr>
      <t xml:space="preserve">Despesas e Encargos Financeiros - </t>
    </r>
    <r>
      <rPr>
        <b/>
        <sz val="10"/>
        <rFont val="Tahoma"/>
        <family val="2"/>
        <charset val="1"/>
      </rPr>
      <t>DF</t>
    </r>
  </si>
  <si>
    <r>
      <rPr>
        <sz val="10"/>
        <rFont val="Tahoma"/>
        <family val="2"/>
        <charset val="1"/>
      </rPr>
      <t>Lucro -</t>
    </r>
    <r>
      <rPr>
        <b/>
        <sz val="10"/>
        <rFont val="Tahoma"/>
        <family val="2"/>
        <charset val="1"/>
      </rPr>
      <t xml:space="preserve"> L</t>
    </r>
  </si>
  <si>
    <t>4 – Incidências sobre o preço de venda</t>
  </si>
  <si>
    <t>Despesas Tributárias - I</t>
  </si>
  <si>
    <t>Percentual da base de cálculo para o ISS:</t>
  </si>
  <si>
    <t>Alíquota do ISS (sobre a base de cálculo):</t>
  </si>
  <si>
    <t>Alíquota Efetivado do ISS</t>
  </si>
  <si>
    <t>COFINS</t>
  </si>
  <si>
    <t>PIS</t>
  </si>
  <si>
    <t>INSS</t>
  </si>
  <si>
    <t>5 – Demonstrativo de cálculo do BDI</t>
  </si>
  <si>
    <r>
      <rPr>
        <sz val="10"/>
        <rFont val="Tahoma"/>
        <family val="2"/>
        <charset val="1"/>
      </rPr>
      <t xml:space="preserve">BDI=    </t>
    </r>
    <r>
      <rPr>
        <u/>
        <sz val="10"/>
        <rFont val="Tahoma"/>
        <family val="2"/>
        <charset val="1"/>
      </rPr>
      <t>(1+(AC+S+R+G))(1+DF)(1+L))</t>
    </r>
    <r>
      <rPr>
        <sz val="10"/>
        <rFont val="Tahoma"/>
        <family val="2"/>
        <charset val="1"/>
      </rPr>
      <t xml:space="preserve">  -1 =</t>
    </r>
  </si>
  <si>
    <t>( 1- I )</t>
  </si>
  <si>
    <t>Declaro para os devidos fins que, conforme legislação tributária municipal, a base de cálculo</t>
  </si>
  <si>
    <t xml:space="preserve">Declaro para os devidos fins que o regime de Contribuição Previdenciária adotado para </t>
  </si>
  <si>
    <t xml:space="preserve">a Administração Pública.    </t>
  </si>
  <si>
    <t>Eng.</t>
  </si>
  <si>
    <t>CREA:</t>
  </si>
  <si>
    <t>Responsável Tomador</t>
  </si>
  <si>
    <t>Nome</t>
  </si>
  <si>
    <t>Cargo</t>
  </si>
  <si>
    <t>Fornecimento de Materiais e Equipamentos</t>
  </si>
  <si>
    <t>COMPOSIÇÕES ANALÍTICAS</t>
  </si>
  <si>
    <t>COMP.:</t>
  </si>
  <si>
    <r>
      <rPr>
        <b/>
        <sz val="8"/>
        <color rgb="FF000000"/>
        <rFont val="Tahoma"/>
        <family val="2"/>
        <charset val="1"/>
      </rPr>
      <t xml:space="preserve">UN: </t>
    </r>
    <r>
      <rPr>
        <sz val="8"/>
        <color rgb="FF000000"/>
        <rFont val="Tahoma"/>
        <family val="2"/>
        <charset val="1"/>
      </rPr>
      <t>UN </t>
    </r>
  </si>
  <si>
    <t>REFERENCIAL</t>
  </si>
  <si>
    <t>MÃO DE OBRA</t>
  </si>
  <si>
    <t>COEF.</t>
  </si>
  <si>
    <t>CUSTO UNIT.</t>
  </si>
  <si>
    <t>CUSTO TOTAL</t>
  </si>
  <si>
    <t>PEDREIRO COM ENCARGOS COMPLEMENTARES </t>
  </si>
  <si>
    <t>H </t>
  </si>
  <si>
    <t>SERVENTE COM ENCARGOS COMPLEMENTARES </t>
  </si>
  <si>
    <t>SUB TOTAL  </t>
  </si>
  <si>
    <t>LEIS SOCIAIS 0,00% </t>
  </si>
  <si>
    <t>TOTAL (A) </t>
  </si>
  <si>
    <t>CUSTO DIRETO TOTAL  </t>
  </si>
  <si>
    <t>BDI 0,00% </t>
  </si>
  <si>
    <t>PREÇO UNITÁRIO TOTAL  </t>
  </si>
  <si>
    <t>ENCANADOR OU BOMBEIRO HIDRÁULICO COM ENCARGOS COMPLEMENTARES </t>
  </si>
  <si>
    <t>AUXILIAR DE ENCANADOR OU BOMBEIRO HIDRÁULICO COM ENCARGOS COMPLEMENTARES </t>
  </si>
  <si>
    <t xml:space="preserve"> REMOÇÃO DE LUMINÁRIAS, DE FORMA MANUAL, SEM REAPROVEITAMENTO. </t>
  </si>
  <si>
    <t>ELETRICISTA COM ENCARGOS COMPLEMENTARES </t>
  </si>
  <si>
    <t>AUXILIAR DE ELETRICISTA COM ENCARGOS COMPLEMENTARES </t>
  </si>
  <si>
    <t>Bota-Fora de material escavado das cavas de fundação, inclusive matéria orgânica (DMT 10Km) considerando empolamento de 30% </t>
  </si>
  <si>
    <r>
      <rPr>
        <b/>
        <sz val="8"/>
        <color rgb="FF000000"/>
        <rFont val="Tahoma"/>
        <family val="2"/>
        <charset val="1"/>
      </rPr>
      <t xml:space="preserve">UN: </t>
    </r>
    <r>
      <rPr>
        <sz val="8"/>
        <color rgb="FF000000"/>
        <rFont val="Tahoma"/>
        <family val="2"/>
        <charset val="1"/>
      </rPr>
      <t>M3 </t>
    </r>
  </si>
  <si>
    <t>0,020800000  </t>
  </si>
  <si>
    <t>13,66 </t>
  </si>
  <si>
    <t>0,28 </t>
  </si>
  <si>
    <t>0,00 </t>
  </si>
  <si>
    <t>EQUIPAMENTO</t>
  </si>
  <si>
    <t>COEF. UTILIZAÇÃO</t>
  </si>
  <si>
    <t>086030</t>
  </si>
  <si>
    <t>CARREG. DE PNEUS CASE W-20 1,33M3 (1.0) (E016) </t>
  </si>
  <si>
    <t>0,010400000  </t>
  </si>
  <si>
    <t>104,16 </t>
  </si>
  <si>
    <t>1,08 </t>
  </si>
  <si>
    <t>086049</t>
  </si>
  <si>
    <t>CAMINHAO BASC M BENZ LK1620 6 M3 (10,5T) - (E403) </t>
  </si>
  <si>
    <t>0,232400000  </t>
  </si>
  <si>
    <t>168,08 </t>
  </si>
  <si>
    <t>39,06 </t>
  </si>
  <si>
    <t>TOTAL (B)  </t>
  </si>
  <si>
    <t>40,15 </t>
  </si>
  <si>
    <t>40,43 </t>
  </si>
  <si>
    <t>MATERIAL/SUB-CONTRATADO</t>
  </si>
  <si>
    <t xml:space="preserve">COEF. </t>
  </si>
  <si>
    <t>COLETA 007</t>
  </si>
  <si>
    <t>UN </t>
  </si>
  <si>
    <t>TOTAL (C)  </t>
  </si>
  <si>
    <r>
      <rPr>
        <b/>
        <sz val="8"/>
        <color rgb="FF000000"/>
        <rFont val="Tahoma"/>
        <family val="2"/>
        <charset val="1"/>
      </rPr>
      <t xml:space="preserve">UN: </t>
    </r>
    <r>
      <rPr>
        <sz val="8"/>
        <color rgb="FF000000"/>
        <rFont val="Tahoma"/>
        <family val="2"/>
        <charset val="1"/>
      </rPr>
      <t>M2 </t>
    </r>
  </si>
  <si>
    <t>AJUDANTE DE CARPINTEIRO COM ENCARGOS COMPLEMENTARES </t>
  </si>
  <si>
    <t>0,160000000  </t>
  </si>
  <si>
    <t>15,98 </t>
  </si>
  <si>
    <t>2,56 </t>
  </si>
  <si>
    <t>0,400000000  </t>
  </si>
  <si>
    <t>19,09 </t>
  </si>
  <si>
    <t>7,64 </t>
  </si>
  <si>
    <t>CARPINTEIRO DE FORMAS COM ENCARGOS COMPLEMENTARES </t>
  </si>
  <si>
    <t>19,00 </t>
  </si>
  <si>
    <t>3,04 </t>
  </si>
  <si>
    <t>0,440000000  </t>
  </si>
  <si>
    <t>6,01 </t>
  </si>
  <si>
    <t>19,24 </t>
  </si>
  <si>
    <t>PREGO DE ACO POLIDO COM CABECA 18 X 27 (2 1/2 X 10) </t>
  </si>
  <si>
    <t>KG </t>
  </si>
  <si>
    <t>0,030000000  </t>
  </si>
  <si>
    <t>11,31 </t>
  </si>
  <si>
    <t>0,34 </t>
  </si>
  <si>
    <t>TABUA DE MADEIRA NAO APARELHADA *2,5 X 30* CM, CEDRINHO OU EQUIVALENTE DA REGIAO</t>
  </si>
  <si>
    <t>M </t>
  </si>
  <si>
    <t>0,170000000  </t>
  </si>
  <si>
    <t>16,45 </t>
  </si>
  <si>
    <t>2,80 </t>
  </si>
  <si>
    <t>PONTALETE DE MADEIRA NAO APARELHADA *7,5 X 7,5* CM (3 X 3 ") PINUS, MISTA OU EQUIVALENTE DA REGIAO</t>
  </si>
  <si>
    <t>0,290000000  </t>
  </si>
  <si>
    <t>4,05 </t>
  </si>
  <si>
    <t>1,17 </t>
  </si>
  <si>
    <t>LAJE PRE-MOLDADA CONVENCIONAL (LAJOTAS + VIGOTAS) PARA PISO, UNIDIRECIONAL, SOBRECARGA DE 350 KG/M2, VAO ATE 5,00 M (SEM COLOCACAO) </t>
  </si>
  <si>
    <t>M2 </t>
  </si>
  <si>
    <t>1,000000000  </t>
  </si>
  <si>
    <t>36,99 </t>
  </si>
  <si>
    <t xml:space="preserve">41,30  </t>
  </si>
  <si>
    <t>60,54 </t>
  </si>
  <si>
    <t>Escoramento metálico para lajes de edificação com altura entre 2 e 3,2 m com equipamento obtido por locação mensal </t>
  </si>
  <si>
    <r>
      <rPr>
        <b/>
        <sz val="8"/>
        <color rgb="FF000000"/>
        <rFont val="Tahoma"/>
        <family val="2"/>
        <charset val="1"/>
      </rPr>
      <t xml:space="preserve">UN: </t>
    </r>
    <r>
      <rPr>
        <sz val="8"/>
        <color rgb="FF000000"/>
        <rFont val="Tahoma"/>
        <family val="2"/>
        <charset val="1"/>
      </rPr>
      <t>m² x mês </t>
    </r>
  </si>
  <si>
    <t>LOCACAO DE ESCORA METALICA TELESCOPICA, COM ALTURA REGULAVEL DE *1,80* A *3,20* M, COM CAPACIDADE DE CARGA DE NO MINIMO 1000 KGF (10 KN), INCLUSO TRIPE E FORCADO </t>
  </si>
  <si>
    <t>MÊS </t>
  </si>
  <si>
    <t>1,150000000  </t>
  </si>
  <si>
    <t>4,58 </t>
  </si>
  <si>
    <t>5,27 </t>
  </si>
  <si>
    <t xml:space="preserve">5,27  </t>
  </si>
  <si>
    <t xml:space="preserve"> VERGA MOLDADA IN LOCO COM UTILIZAÇÃO DE BLOCOS CANALETA PARA JANELAS COM ATÉ 1,5 M DE VÃO. AF_03/2016 </t>
  </si>
  <si>
    <r>
      <rPr>
        <b/>
        <sz val="8"/>
        <color rgb="FF000000"/>
        <rFont val="Tahoma"/>
        <family val="2"/>
        <charset val="1"/>
      </rPr>
      <t xml:space="preserve">UN: </t>
    </r>
    <r>
      <rPr>
        <sz val="8"/>
        <color rgb="FF000000"/>
        <rFont val="Tahoma"/>
        <family val="2"/>
        <charset val="1"/>
      </rPr>
      <t>M </t>
    </r>
  </si>
  <si>
    <t>PEDREIRO COM ENCARGOS COMPLEMENTARES</t>
  </si>
  <si>
    <t>SERVENTE COM ENCARGOS COMPLEMENTARES</t>
  </si>
  <si>
    <t>CANALETA CONCRETO ESTRUTURAL 14 X 19 X 39 CM, FBK 14 MPA (NBR 6136)</t>
  </si>
  <si>
    <t>PONTALETE DE MADEIRA NAO APARELHADA *7,5 X 7,5* CM (3 X 3 ") PINUS, MISTA OU EQUIVALENTE DA REGIAO </t>
  </si>
  <si>
    <t>TABUA DE MADEIRA NAO APARELHADA *2,5 X 20* CM, CEDRINHO OU EQUIVALENTE DA REGIAO </t>
  </si>
  <si>
    <t>ARGAMASSA TRAÇO 1:2:9 (CIMENTO, CAL E AREIA MÉDIA) PARA EMBOÇO/MASSA ÚNICA/ASSENTAMENTO DE ALVENARIA DE VEDAÇÃO, PREPARO MECÂNICO COM BETONEIRA 600 L. AF_06/2014</t>
  </si>
  <si>
    <t>CONCRETO FCK = 25MPA, TRAÇO 1:2,3:2,7 (CIMENTO/ AREIA MÉDIA/ BRITA 1)  - PREPARO MECÂNICO COM BETONEIRA 400 L. AF_07/2016</t>
  </si>
  <si>
    <t>LANÇAMENTO COM USO DE BALDES, ADENSAMENTO E ACABAMENTO DE CONCRETO EM ESTRUTURAS. AF_12/2015</t>
  </si>
  <si>
    <t>0,2530000</t>
  </si>
  <si>
    <t>0,1260000</t>
  </si>
  <si>
    <t>0,2200000</t>
  </si>
  <si>
    <t>0,1830000</t>
  </si>
  <si>
    <t>0,0019000</t>
  </si>
  <si>
    <t>0,2690000</t>
  </si>
  <si>
    <t>0,1340000</t>
  </si>
  <si>
    <t>0,0014000</t>
  </si>
  <si>
    <t>PORTA lisa interna de madeira P1, abrir, KIT PORTA PRONTA (fornecimento, colocação e acabamento), de uma folha com batente e guarnição, 0,60 x 2,10 m, para pintura </t>
  </si>
  <si>
    <t>0,278000000  </t>
  </si>
  <si>
    <t>3,80 </t>
  </si>
  <si>
    <t>CARPINTEIRO DE ESQUADRIAS COM ENCARGOS COMPLEMENTARES </t>
  </si>
  <si>
    <t>0,555000000  </t>
  </si>
  <si>
    <t>16,72 </t>
  </si>
  <si>
    <t>9,28 </t>
  </si>
  <si>
    <t>ESPUMA EXPANSIVA DE POLIURETANO, APLICACAO MANUAL - 500 ML </t>
  </si>
  <si>
    <t>0,386000000  </t>
  </si>
  <si>
    <t>20,45 </t>
  </si>
  <si>
    <t>COLETA 001</t>
  </si>
  <si>
    <t>Kit porta pronta, com PORTA LISA INTERNA de madeira, de abrir com uma folha, aduela de 13cm e alisar de 7cm de largura em peroba, para pintura (esp: 35 mm / larg: 60cm / alt: 210cm) </t>
  </si>
  <si>
    <t>'031507</t>
  </si>
  <si>
    <t>FECHADURA COMPLETA PARA PORTA INTERNA </t>
  </si>
  <si>
    <t>CJ </t>
  </si>
  <si>
    <t>84,26 </t>
  </si>
  <si>
    <t>'031601</t>
  </si>
  <si>
    <t>DOBRADIÇA EM LATÃO CROMADO 3 X 2.1/2" C/ PARAFUSO </t>
  </si>
  <si>
    <t>3,000000000  </t>
  </si>
  <si>
    <t>28,32 </t>
  </si>
  <si>
    <t>PORTA lisa interna de madeira P3, abrir, KIT PORTA PRONTA (fornecimento, colocação e acabamento), de uma folha com batente e guarnição, 0,80 x 2,10 m, para pintura </t>
  </si>
  <si>
    <t>13,08 </t>
  </si>
  <si>
    <t>02</t>
  </si>
  <si>
    <t>Kit porta pronta, com PORTA LISA INTERNA de madeira, de abrir com uma folha, aduela de 13cm e alisar de 7cm de largura em peroba, para pintura (esp: 35 mm / larg: 80cm / alt: 210cm) </t>
  </si>
  <si>
    <t>06</t>
  </si>
  <si>
    <t>Kit porta pronta, com PORTA LISA INTERNA de madeira, de abrir com duas folhas, aduela de 13cm e alisar de 7cm de largura em peroba, para pintura (esp: 35 mm / larg: 120cm / alt: 210cm) </t>
  </si>
  <si>
    <t>COLA A BASE DE RESINA SINTETICA PARA CHAPA DE LAMINADO MELAMINICO</t>
  </si>
  <si>
    <t>CHAPA DE LAMINADO MELAMINICO, LISO FOSCO, DE *1,25 X 3,08* M, E = 0,8 MM</t>
  </si>
  <si>
    <t>MACANETA TIPO BOLA, CROMADA, DIAMETRO APROXIMADO DE *2 1/2*", (SOMENTE MACANETAS) </t>
  </si>
  <si>
    <t>PAR </t>
  </si>
  <si>
    <t>FECHO / TRINCO / FERROLHO FIO REDONDO, DE SOBREPOR, 8", EM ACO GALVANIZADO / ZINCADO </t>
  </si>
  <si>
    <t>PORTA lisa interna de madeira P5, abrir, KIT PORTA PRONTA (fornecimento, colocação e acabamento), de uma folha com batente e guarnição, 1,10 x 2,10 m, para pintura </t>
  </si>
  <si>
    <t>03</t>
  </si>
  <si>
    <t>Kit porta pronta, com PORTA LISA INTERNA de madeira, de abrir com uma folha, aduela de 13cm e alisar de 7cm de largura em peroba, para pintura (esp: 35 mm / larg: 110cm / alt: 210cm) </t>
  </si>
  <si>
    <t>PORTA lisa interna de madeira P5 com visor, abrir, KIT PORTA PRONTA (fornecimento, colocação e acabamento), de duas folhas com batente e guarnição, 1,10 x 2,10 m, para pintura </t>
  </si>
  <si>
    <t>04</t>
  </si>
  <si>
    <t>Kit porta pronta com visor, com PORTA LISA INTERNA de madeira, de abrir com duas folhas, aduela de 13cm e alisar de 7cm de largura em peroba, para pintura (esp: 35 mm / larg: 110cm / alt: 210cm) </t>
  </si>
  <si>
    <t>29,92 </t>
  </si>
  <si>
    <t>2,000000000  </t>
  </si>
  <si>
    <t>7,71 </t>
  </si>
  <si>
    <t>PORTA lisa interna de madeira P16, abrir, KIT PORTA PRONTA (fornecimento, colocação e acabamento), de duas folhas com batente e guarnição, 1,20 x 2,10 m, para pintura </t>
  </si>
  <si>
    <t>6,000000000  </t>
  </si>
  <si>
    <t>VIDRO LAMINADO INCOLOR, ESPESSURA 8MM, FORNECIMENTO E INSTALACAO </t>
  </si>
  <si>
    <t>0,500000000  </t>
  </si>
  <si>
    <t>6,83 </t>
  </si>
  <si>
    <t>VIDRACEIRO COM ENCARGOS COMPLEMENTARES </t>
  </si>
  <si>
    <t>18,35 </t>
  </si>
  <si>
    <t>9,18 </t>
  </si>
  <si>
    <t>16,01 </t>
  </si>
  <si>
    <t>VIDRO COMUM LAMINADO LISO INCOLOR DUPLO, ESPESSURA TOTAL 8 MM (CADA CAMADA DE 4 MM) - COLOCADO </t>
  </si>
  <si>
    <t>695,65 </t>
  </si>
  <si>
    <t xml:space="preserve">695,65  </t>
  </si>
  <si>
    <t>711,66 </t>
  </si>
  <si>
    <r>
      <rPr>
        <b/>
        <sz val="8"/>
        <color rgb="FF000000"/>
        <rFont val="Tahoma"/>
        <family val="2"/>
        <charset val="1"/>
      </rPr>
      <t xml:space="preserve">UN: </t>
    </r>
    <r>
      <rPr>
        <sz val="8"/>
        <color rgb="FF000000"/>
        <rFont val="Tahoma"/>
        <family val="2"/>
        <charset val="1"/>
      </rPr>
      <t>UN</t>
    </r>
  </si>
  <si>
    <t xml:space="preserve">FECHADURA BICO DE PAPAGAIO, MAQUINA *45* MM, CROMADA, COM CILINDRO, PARA PORTA DE CORRER EXTERNA - COMPLETA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</si>
  <si>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PUXADOR TUBULAR RETO, DUPLO, EM ALUMINIO POLIDO, DIAMETRO APROX.DE 1", COMPRIMENTO APROX. DE 400 MM, PARA PORTAS DE MADEIRA OU VIDRO </t>
  </si>
  <si>
    <t>TRILHO EM ALUMINIO "U", COM ABAULADO PARA ROLDANA DE PORTA DE CORRER, *40 X 40* MM </t>
  </si>
  <si>
    <t>RODIZIO PARA TRILHO (TIPO NAPOLEAO),  EM LATAO, COM ROLAMENTO EM ACO, 6 MM</t>
  </si>
  <si>
    <t>0,200000000  </t>
  </si>
  <si>
    <t>2,73 </t>
  </si>
  <si>
    <t>POLIESTIRENO EXPANDIDO/EPS (ISOPOR), TIPO 2F, PLACA, ISOLAMENTO TERMOACUSTICO, E = 50 MM, 1000 X 500 MM </t>
  </si>
  <si>
    <t>1,050000000  </t>
  </si>
  <si>
    <t>9,32 </t>
  </si>
  <si>
    <t>9,79 </t>
  </si>
  <si>
    <t xml:space="preserve">9,79  </t>
  </si>
  <si>
    <t>12,52 </t>
  </si>
  <si>
    <t>9,55 </t>
  </si>
  <si>
    <t>0,800000000  </t>
  </si>
  <si>
    <t>10,93 </t>
  </si>
  <si>
    <t>20,47 </t>
  </si>
  <si>
    <t>AREIA MEDIA - POSTO JAZIDA/FORNECEDOR (RETIRADO NA JAZIDA, SEM TRANSPORTE) </t>
  </si>
  <si>
    <t>M3 </t>
  </si>
  <si>
    <t>0,024300000  </t>
  </si>
  <si>
    <t>37,50 </t>
  </si>
  <si>
    <t>0,91 </t>
  </si>
  <si>
    <t>CIMENTO PORTLAND COMPOSTO CP II-32 </t>
  </si>
  <si>
    <t>9,720000000  </t>
  </si>
  <si>
    <t>0,41 </t>
  </si>
  <si>
    <t>3,99 </t>
  </si>
  <si>
    <t xml:space="preserve">4,90  </t>
  </si>
  <si>
    <t>25,37 </t>
  </si>
  <si>
    <t>AZULEJISTA OU LADRILHISTA COM ENCARGOS COMPLEMENTARES </t>
  </si>
  <si>
    <t>0,610000000  </t>
  </si>
  <si>
    <t>19,73 </t>
  </si>
  <si>
    <t>12,04 </t>
  </si>
  <si>
    <t>020463</t>
  </si>
  <si>
    <t>REJUNTE JUNTAPLUS FINA </t>
  </si>
  <si>
    <t>0,441000000  </t>
  </si>
  <si>
    <t>5,09 </t>
  </si>
  <si>
    <t>COLETA 003</t>
  </si>
  <si>
    <t>Cerâmica Biancogrês Originale Bianco 32x60 cm, retificada </t>
  </si>
  <si>
    <t>020510</t>
  </si>
  <si>
    <t>CIMENTO COLANTE INDUSTRIALIZADO AC I</t>
  </si>
  <si>
    <t>8,000000000  </t>
  </si>
  <si>
    <t>0,48 </t>
  </si>
  <si>
    <t>MARMORISTA/GRANITEIRO COM ENCARGOS COMPLEMENTARES</t>
  </si>
  <si>
    <t>CIMENTO BRANCO</t>
  </si>
  <si>
    <t>PISO EM GRANITO, POLIDO, TIPO MARFIM, DALLAS, CARAVELAS OU OUTROS EQUIVALENTES DA REGIAO, FORMATO MENOR OU IGUAL A 3025 CM2, E=  *2* CM</t>
  </si>
  <si>
    <t xml:space="preserve">ARGAMASSA COLANTE AC-II        </t>
  </si>
  <si>
    <t>0,900000000  </t>
  </si>
  <si>
    <t>12,29 </t>
  </si>
  <si>
    <t>17,76 </t>
  </si>
  <si>
    <t>30,05 </t>
  </si>
  <si>
    <t>020468</t>
  </si>
  <si>
    <t>REJUNTE PORCELANATO QUARTZOLIT </t>
  </si>
  <si>
    <t>0,108000000  </t>
  </si>
  <si>
    <t>7,47 </t>
  </si>
  <si>
    <t>020732</t>
  </si>
  <si>
    <t>ARGAMASSA COLANTE FLEXÍVEL AC III </t>
  </si>
  <si>
    <t>1,41 </t>
  </si>
  <si>
    <t>Porcelanato Biancogrês Urban Grigio 60x60 cm, retificado </t>
  </si>
  <si>
    <t>Porcelanato Biancogrês Cemento Avorio 60x60 cm, retificado </t>
  </si>
  <si>
    <t>0,150000000  </t>
  </si>
  <si>
    <t>14,28 </t>
  </si>
  <si>
    <t>2,14 </t>
  </si>
  <si>
    <t>18,23 </t>
  </si>
  <si>
    <t>4,88 </t>
  </si>
  <si>
    <t>ADESIVO PLASTICO PARA PVC, FRASCO COM 850 GR </t>
  </si>
  <si>
    <t>0,007000000  </t>
  </si>
  <si>
    <t>49,68 </t>
  </si>
  <si>
    <t>0,35 </t>
  </si>
  <si>
    <t>SOLUCAO LIMPADORA PARA PVC, FRASCO COM 1000 CM3 </t>
  </si>
  <si>
    <t>0,008000000  </t>
  </si>
  <si>
    <t>43,14 </t>
  </si>
  <si>
    <t>LIXA DAGUA EM FOLHA, GRAO 100 </t>
  </si>
  <si>
    <t>0,050000000  </t>
  </si>
  <si>
    <t>1,48 </t>
  </si>
  <si>
    <t>0,07 </t>
  </si>
  <si>
    <t>JOELHO PVC, SOLDAVEL, COM BUCHA DE LATAO, 90 GRAUS, 20 MM X 1/2", PARA AGUA FRIA PREDIAL </t>
  </si>
  <si>
    <t>4,51 </t>
  </si>
  <si>
    <t xml:space="preserve">5,28  </t>
  </si>
  <si>
    <t>10,15 </t>
  </si>
  <si>
    <t>BUCHA DE REDUÇÃO LONGA, PVC, SOLDÁVEL, DN 40MM X 25MM, INSTALADO EM RAMAL OU SUB-RAMAL DE ÁGUA - FORNECIMENTO E INSTALAÇÃO. AF_03/2015 </t>
  </si>
  <si>
    <t>0,119000000  </t>
  </si>
  <si>
    <t>1,70 </t>
  </si>
  <si>
    <t>2,17 </t>
  </si>
  <si>
    <t>3,87 </t>
  </si>
  <si>
    <t>0,009000000  </t>
  </si>
  <si>
    <t>0,45 </t>
  </si>
  <si>
    <t>0,011000000  </t>
  </si>
  <si>
    <t>0,47 </t>
  </si>
  <si>
    <t>BUCHA DE REDUCAO DE PVC, SOLDAVEL, LONGA, COM 40 X 25 MM, PARA AGUA FRIA PREDIAL </t>
  </si>
  <si>
    <t>3,02 </t>
  </si>
  <si>
    <t>0,060000000  </t>
  </si>
  <si>
    <t>0,09 </t>
  </si>
  <si>
    <t xml:space="preserve">4,03  </t>
  </si>
  <si>
    <t>7,90 </t>
  </si>
  <si>
    <t>BUCHA DE REDUCAO DE PVC, SOLDAVEL, CURTA, COM 32 X 25 MM, PARA AGUA FRIA PREDIAL</t>
  </si>
  <si>
    <t>BUCHA DE REDUCAO DE PVC, SOLDAVEL, LONGA, COM 50 X 32 MM, PARA AGUA FRIA PREDIAL</t>
  </si>
  <si>
    <t>JUNÇÃO SIMPLES, PVC, SERIE NORMAL, ESGOTO PREDIAL, DN 75 X 50 MM, JUNTA ELÁSTICA, FORNECIDO E INSTALADO EM RAMAL DE DESCARGA OU RAMAL DE ESGOTO SANITÁRIO. AF_12/2014 </t>
  </si>
  <si>
    <t>0,250000000  </t>
  </si>
  <si>
    <t>3,57 </t>
  </si>
  <si>
    <t>4,56 </t>
  </si>
  <si>
    <t>8,13 </t>
  </si>
  <si>
    <t>PASTA LUBRIFICANTE PARA TUBOS E CONEXOES COM JUNTA ELASTICA (USO EM PVC, ACO, POLIETILENO E OUTROS) ( DE *400* G) </t>
  </si>
  <si>
    <t>18,19 </t>
  </si>
  <si>
    <t>1,09 </t>
  </si>
  <si>
    <t>ANEL BORRACHA PARA TUBO ESGOTO PREDIAL DN 75 MM (NBR 5688) </t>
  </si>
  <si>
    <t>1,67 </t>
  </si>
  <si>
    <t>3,34 </t>
  </si>
  <si>
    <t>JUNCAO SIMPLES, PVC, DN 75 X 50 MM, SERIE NORMAL PARA ESGOTO PREDIAL </t>
  </si>
  <si>
    <t>10,41 </t>
  </si>
  <si>
    <t xml:space="preserve">14,84  </t>
  </si>
  <si>
    <t>22,97 </t>
  </si>
  <si>
    <t>JUNÇÃO SIMPLES, PVC, SERIE NORMAL, ESGOTO PREDIAL, DN 100 X 50 MM, JUNTA ELÁSTICA, FORNECIDO E INSTALADO EM RAMAL DE DESCARGA OU RAMAL DE ESGOTO SANITÁRIO. AF_12/2014 </t>
  </si>
  <si>
    <t>0,330000000  </t>
  </si>
  <si>
    <t>4,71 </t>
  </si>
  <si>
    <t>6,02 </t>
  </si>
  <si>
    <t>10,73 </t>
  </si>
  <si>
    <t>0,092000000  </t>
  </si>
  <si>
    <t>ANEL BORRACHA PARA TUBO ESGOTO PREDIAL, DN 100 MM (NBR 5688) </t>
  </si>
  <si>
    <t>2,10 </t>
  </si>
  <si>
    <t>4,20 </t>
  </si>
  <si>
    <t>JUNCAO SIMPLES, PVC, DN 100 X 50 MM, SERIE NORMAL PARA ESGOTO PREDIAL </t>
  </si>
  <si>
    <t>12,99 </t>
  </si>
  <si>
    <t xml:space="preserve">18,86  </t>
  </si>
  <si>
    <t>29,59 </t>
  </si>
  <si>
    <t>0,109000000  </t>
  </si>
  <si>
    <t>1,56 </t>
  </si>
  <si>
    <t>1,99 </t>
  </si>
  <si>
    <t>3,54 </t>
  </si>
  <si>
    <t>ADESIVO PARA TUBOS CPVC, *75* G </t>
  </si>
  <si>
    <t>0,053000000  </t>
  </si>
  <si>
    <t>13,94 </t>
  </si>
  <si>
    <t>0,74 </t>
  </si>
  <si>
    <t>JOELHO DE TRANSICAO, CPVC, SOLDAVEL, 90 GRAUS, 15 MM X 1/2", PARA AGUA QUENTE </t>
  </si>
  <si>
    <t>4,76 </t>
  </si>
  <si>
    <t xml:space="preserve">5,50  </t>
  </si>
  <si>
    <t>9,04 </t>
  </si>
  <si>
    <t>JOELHO DE TRANSICAO, CPVC, SOLDAVEL, 90 GRAUS, 22 MM X 1/2", PARA AGUA QUENTE </t>
  </si>
  <si>
    <t>7,54 </t>
  </si>
  <si>
    <t xml:space="preserve">8,28  </t>
  </si>
  <si>
    <t>11,82 </t>
  </si>
  <si>
    <t>Ralo de cobertura semi-esferico de ferro fundido, tipo abacaxi, com 4". Fornecimento e instalacao. </t>
  </si>
  <si>
    <t>31,38 </t>
  </si>
  <si>
    <t>RALO FoFo SEMIESFERICO, 100 MM, PARA LAJES/ CALHAS </t>
  </si>
  <si>
    <t>13,40 </t>
  </si>
  <si>
    <t xml:space="preserve">13,40  </t>
  </si>
  <si>
    <t>44,78 </t>
  </si>
  <si>
    <t>PLACA DE SINALIZACAO DE SEGURANCA CONTRA INCENDIO, FOTOLUMINESCENTE, QUADRADA, *20 X 20* CM, EM PVC *2* MM ANTI-CHAMAS (SIMBOLOS, CORES E PICTOGRAMAS CONFORME NBR 13434) </t>
  </si>
  <si>
    <t>21,97 </t>
  </si>
  <si>
    <t xml:space="preserve">21,97  </t>
  </si>
  <si>
    <t>24,70 </t>
  </si>
  <si>
    <t>Dispenser de plástico ABS branco para papel higiênico, com bobina, fixado com parafusos e buchas </t>
  </si>
  <si>
    <t>0,046100000  </t>
  </si>
  <si>
    <t>0,66 </t>
  </si>
  <si>
    <t>0,328900000  </t>
  </si>
  <si>
    <t>6,00 </t>
  </si>
  <si>
    <t>6,65 </t>
  </si>
  <si>
    <t>PAPELEIRA PLASTICA TIPO DISPENSER PARA PAPEL HIGIENICO ROLAO </t>
  </si>
  <si>
    <t>41,89 </t>
  </si>
  <si>
    <t xml:space="preserve">41,89  </t>
  </si>
  <si>
    <t>48,54 </t>
  </si>
  <si>
    <t>Dispenser de plástico ABS branco para papel toalha, fixado com parafusos e buchas </t>
  </si>
  <si>
    <t>TOALHEIRO PLASTICO TIPO DISPENSER PARA PAPEL TOALHA INTERFOLHADO </t>
  </si>
  <si>
    <t>ADMINISTRAÇÃO LOCAL DE OBRA </t>
  </si>
  <si>
    <t>ENGENHEIRO CIVIL DE OBRA JUNIOR COM ENCARGOS COMPLEMENTARES </t>
  </si>
  <si>
    <t>ENCARREGADO GERAL COM ENCARGOS COMPLEMENTARES </t>
  </si>
  <si>
    <t>COLETA 008</t>
  </si>
  <si>
    <t>QUADRO QGBT SALA CIRURGICA 01, DIM 760X600X150 MM MONTADO CONFORME PROJETO</t>
  </si>
  <si>
    <t>05</t>
  </si>
  <si>
    <t>QUADRO QGBT SALA CIRURGICA 02, DIM 760X600X150 MM MONTADO CONFORME PROJETO</t>
  </si>
  <si>
    <t>QUADRO QGBT SALA CIRURGICA 03, DIM 760X600X150 MM MONTADO CONFORME PROJETO</t>
  </si>
  <si>
    <t>07</t>
  </si>
  <si>
    <t>QUADRO QGBT SALA CIRURGICA 04, DIM 760X600X150 MM MONTADO CONFORME PROJETO</t>
  </si>
  <si>
    <t>08</t>
  </si>
  <si>
    <t>QUADRO QGBT SALA CIRURGICA 05, DIM 760X600X150 MM MONTADO CONFORME PROJETO</t>
  </si>
  <si>
    <t>09</t>
  </si>
  <si>
    <t>QUADRO QGBT SALA CIRURGICA 06, DIM 760X600X150 MM MONTADO CONFORME PROJETO</t>
  </si>
  <si>
    <t>LUMINÁRIA FLUORESCENTE DE EMBUTIR – CAA01-E416 - 62X62CM - LUMICENTER OU SIMILAR, EM LED - INCLUSIVE LÂMPADAS</t>
  </si>
  <si>
    <t>COLETA 009</t>
  </si>
  <si>
    <t>32,75 </t>
  </si>
  <si>
    <t>BUCHA DE NYLON, DIAMETRO DO FURO 8 MM, COMPRIMENTO 40 MM, COM PARAFUSO DE ROSCA SOBERBA, CABECA CHATA, FENDA SIMPLES, 4,8 X 50 MM </t>
  </si>
  <si>
    <t>0,26 </t>
  </si>
  <si>
    <t>BARRA DE APOIO RETA, EM ACO INOX POLIDO, COMPRIMENTO 70CM, DIAMETRO MINIMO 3 CM </t>
  </si>
  <si>
    <t>87,12 </t>
  </si>
  <si>
    <t xml:space="preserve">88,68  </t>
  </si>
  <si>
    <t>121,43 </t>
  </si>
  <si>
    <t>TORNEIRA MISTURADOR MONOCOMANDO DE MESA P/ PIA, BICA ALTA, GIRATÓRIA - GIULIA</t>
  </si>
  <si>
    <t>COLETA 010</t>
  </si>
  <si>
    <t>069512</t>
  </si>
  <si>
    <t>FITA DE VEDACAO 18MM X 50M (LABOR)</t>
  </si>
  <si>
    <t>TORNEIRA MISTURADOR CLÍNICA DE MESA, MONOCOMANDO, C/ ALAVANCA INDUSTRIAL - SOLUCENTER</t>
  </si>
  <si>
    <t>TORNEIRA CLÍNICA DE MESA HOSPITALAR, COM ALAVANCA COTOVELO, BICA ALTA, TFC OU SIMILAR</t>
  </si>
  <si>
    <t>COMPOSIÇÕES ANALÍTICAS - IOPES</t>
  </si>
  <si>
    <t>TOMADOR: HOSPITAL MATERNIDADE SÃO CAMILO</t>
  </si>
  <si>
    <t>OBRA: CME</t>
  </si>
  <si>
    <t>Item: 010501 - Locação de obra com gabarito de madeira</t>
  </si>
  <si>
    <r>
      <rPr>
        <b/>
        <sz val="8"/>
        <color rgb="FF000000"/>
        <rFont val="Tahoma"/>
        <family val="2"/>
        <charset val="1"/>
      </rPr>
      <t>Unidade:</t>
    </r>
    <r>
      <rPr>
        <sz val="8"/>
        <color rgb="FF000000"/>
        <rFont val="Tahoma"/>
        <family val="2"/>
        <charset val="1"/>
      </rPr>
      <t> m2</t>
    </r>
  </si>
  <si>
    <r>
      <rPr>
        <b/>
        <sz val="8"/>
        <color rgb="FF000000"/>
        <rFont val="Tahoma"/>
        <family val="2"/>
        <charset val="1"/>
      </rPr>
      <t>Base:</t>
    </r>
    <r>
      <rPr>
        <sz val="8"/>
        <color rgb="FF000000"/>
        <rFont val="Tahoma"/>
        <family val="2"/>
        <charset val="1"/>
      </rPr>
      <t> LABOR</t>
    </r>
  </si>
  <si>
    <r>
      <rPr>
        <b/>
        <sz val="8"/>
        <color rgb="FF000000"/>
        <rFont val="Tahoma"/>
        <family val="2"/>
        <charset val="1"/>
      </rPr>
      <t>Código Base:</t>
    </r>
    <r>
      <rPr>
        <sz val="8"/>
        <color rgb="FF000000"/>
        <rFont val="Tahoma"/>
        <family val="2"/>
        <charset val="1"/>
      </rPr>
      <t> '010501</t>
    </r>
  </si>
  <si>
    <r>
      <rPr>
        <b/>
        <sz val="8"/>
        <color rgb="FF000000"/>
        <rFont val="Tahoma"/>
        <family val="2"/>
        <charset val="1"/>
      </rPr>
      <t>Fonte:</t>
    </r>
    <r>
      <rPr>
        <sz val="8"/>
        <color rgb="FF000000"/>
        <rFont val="Tahoma"/>
        <family val="2"/>
        <charset val="1"/>
      </rPr>
      <t> LABOR</t>
    </r>
  </si>
  <si>
    <r>
      <rPr>
        <b/>
        <sz val="8"/>
        <color rgb="FF000000"/>
        <rFont val="Tahoma"/>
        <family val="2"/>
        <charset val="1"/>
      </rPr>
      <t>Versão:</t>
    </r>
    <r>
      <rPr>
        <sz val="8"/>
        <color rgb="FF000000"/>
        <rFont val="Tahoma"/>
        <family val="2"/>
        <charset val="1"/>
      </rPr>
      <t> 1</t>
    </r>
  </si>
  <si>
    <t>Unid</t>
  </si>
  <si>
    <t>Código</t>
  </si>
  <si>
    <t>Coefic.</t>
  </si>
  <si>
    <t>C. Prod.</t>
  </si>
  <si>
    <t>Pr. Prod.</t>
  </si>
  <si>
    <t>Pr. Improd.</t>
  </si>
  <si>
    <t>Pr. Unit.</t>
  </si>
  <si>
    <t>Fator Ac.</t>
  </si>
  <si>
    <t>Subtotal</t>
  </si>
  <si>
    <t>CARPINTEIRO (LABOR)</t>
  </si>
  <si>
    <t>H</t>
  </si>
  <si>
    <t>'010111</t>
  </si>
  <si>
    <t>-</t>
  </si>
  <si>
    <t>SERVENTE (LABOR)</t>
  </si>
  <si>
    <t>'010146</t>
  </si>
  <si>
    <t>MATERIAL</t>
  </si>
  <si>
    <t>PONTALETE DE MADEIRA BRUTA DE 3ª 8.0 X 8.0 CM (LABOR)</t>
  </si>
  <si>
    <t>'021009</t>
  </si>
  <si>
    <t>TABUA DE MADEIRA DE LEI 2.5 X 30.0 CM (TAIPA DE 1A) (LABOR)</t>
  </si>
  <si>
    <t>'021021</t>
  </si>
  <si>
    <t>PREGO - PRECO MEDIO DAS BITOLAS (LABOR)</t>
  </si>
  <si>
    <t>'026560</t>
  </si>
  <si>
    <t>ARAME GALVANIZADO N.16 BWG (LABOR)</t>
  </si>
  <si>
    <t>'027005</t>
  </si>
  <si>
    <t>SubTotal:</t>
  </si>
  <si>
    <t>RESUMO</t>
  </si>
  <si>
    <t>DISCRIMINAÇÃO</t>
  </si>
  <si>
    <t>TAXA(%)</t>
  </si>
  <si>
    <t>VALORES</t>
  </si>
  <si>
    <t>Mão-de-Obra(A)</t>
  </si>
  <si>
    <t>Materiais(B)</t>
  </si>
  <si>
    <t>Equipamentos(C)</t>
  </si>
  <si>
    <t>Produção da Equipe(D)</t>
  </si>
  <si>
    <t>Custo Horário Total(A+C)</t>
  </si>
  <si>
    <t>Custo Unitário da Execução[(A/D)+(C/D)] = E</t>
  </si>
  <si>
    <t>Custo Direto Total(B+E)</t>
  </si>
  <si>
    <t>Bonificações e Despesas Indiretas - BDI</t>
  </si>
  <si>
    <t>CUSTO UNITÁRIO (Adotado)</t>
  </si>
  <si>
    <r>
      <rPr>
        <b/>
        <sz val="8"/>
        <color rgb="FF000000"/>
        <rFont val="Tahoma"/>
        <family val="2"/>
        <charset val="1"/>
      </rPr>
      <t>Item:</t>
    </r>
    <r>
      <rPr>
        <sz val="8"/>
        <color rgb="FF000000"/>
        <rFont val="Tahoma"/>
        <family val="2"/>
        <charset val="1"/>
      </rPr>
      <t> 020339 - Locação de andaime metálico para trabalho em fachada de edifíco (aluguel de 1 m² por 1 mês) inclusive frete, montagem e desmontagem</t>
    </r>
  </si>
  <si>
    <r>
      <rPr>
        <b/>
        <sz val="8"/>
        <color rgb="FF000000"/>
        <rFont val="Tahoma"/>
        <family val="2"/>
        <charset val="1"/>
      </rPr>
      <t>Código Base:</t>
    </r>
    <r>
      <rPr>
        <sz val="8"/>
        <color rgb="FF000000"/>
        <rFont val="Tahoma"/>
        <family val="2"/>
        <charset val="1"/>
      </rPr>
      <t> '020339</t>
    </r>
  </si>
  <si>
    <t>MONTADOR (LABOR)</t>
  </si>
  <si>
    <t>'010130</t>
  </si>
  <si>
    <t>ANDAIME PARA FACHADA (LOCAÇÃO MENSAL) (LABOR)</t>
  </si>
  <si>
    <t>'021211</t>
  </si>
  <si>
    <t>Item: 030304 - Índice de preço para remoção de entulho decorrente da execução de obras (Classe A CONAMA - NBR 10.004 - Classe II-B), incluindo aluguel da caçamba, carga, transporte e descarga em área licenciada</t>
  </si>
  <si>
    <r>
      <rPr>
        <b/>
        <sz val="8"/>
        <color rgb="FF000000"/>
        <rFont val="Tahoma"/>
        <family val="2"/>
        <charset val="1"/>
      </rPr>
      <t>Unidade:</t>
    </r>
    <r>
      <rPr>
        <sz val="8"/>
        <color rgb="FF000000"/>
        <rFont val="Tahoma"/>
        <family val="2"/>
        <charset val="1"/>
      </rPr>
      <t> m3</t>
    </r>
  </si>
  <si>
    <r>
      <rPr>
        <b/>
        <sz val="8"/>
        <color rgb="FF000000"/>
        <rFont val="Tahoma"/>
        <family val="2"/>
        <charset val="1"/>
      </rPr>
      <t>Código Base:</t>
    </r>
    <r>
      <rPr>
        <sz val="8"/>
        <color rgb="FF000000"/>
        <rFont val="Tahoma"/>
        <family val="2"/>
        <charset val="1"/>
      </rPr>
      <t> '030304</t>
    </r>
  </si>
  <si>
    <r>
      <rPr>
        <b/>
        <sz val="8"/>
        <color rgb="FF000000"/>
        <rFont val="Tahoma"/>
        <family val="2"/>
        <charset val="1"/>
      </rPr>
      <t>Versão:</t>
    </r>
    <r>
      <rPr>
        <sz val="8"/>
        <color rgb="FF000000"/>
        <rFont val="Tahoma"/>
        <family val="2"/>
        <charset val="1"/>
      </rPr>
      <t> 2</t>
    </r>
  </si>
  <si>
    <t>REMOCAO DE ENTULHO DE OBRA (SERVIÇO TERCEIRIZADO) (LABOR)</t>
  </si>
  <si>
    <t>'070114</t>
  </si>
  <si>
    <r>
      <rPr>
        <b/>
        <sz val="8"/>
        <color rgb="FF000000"/>
        <rFont val="Tahoma"/>
        <family val="2"/>
        <charset val="1"/>
      </rPr>
      <t>Item:</t>
    </r>
    <r>
      <rPr>
        <sz val="8"/>
        <color rgb="FF000000"/>
        <rFont val="Tahoma"/>
        <family val="2"/>
        <charset val="1"/>
      </rPr>
      <t> </t>
    </r>
    <r>
      <rPr>
        <b/>
        <sz val="8"/>
        <color rgb="FF000000"/>
        <rFont val="Tahoma"/>
        <family val="2"/>
        <charset val="1"/>
      </rPr>
      <t>040246 - Fornecimento, dobragem e colocação em fôrma, de armadura CA-60 B fina, diâmetro de 4.0 a 7.0mm</t>
    </r>
  </si>
  <si>
    <r>
      <rPr>
        <b/>
        <sz val="8"/>
        <color rgb="FF000000"/>
        <rFont val="Tahoma"/>
        <family val="2"/>
        <charset val="1"/>
      </rPr>
      <t>Unidade:</t>
    </r>
    <r>
      <rPr>
        <sz val="8"/>
        <color rgb="FF000000"/>
        <rFont val="Tahoma"/>
        <family val="2"/>
        <charset val="1"/>
      </rPr>
      <t> kg</t>
    </r>
  </si>
  <si>
    <r>
      <rPr>
        <b/>
        <sz val="8"/>
        <color rgb="FF000000"/>
        <rFont val="Tahoma"/>
        <family val="2"/>
        <charset val="1"/>
      </rPr>
      <t>Código Base:</t>
    </r>
    <r>
      <rPr>
        <sz val="8"/>
        <color rgb="FF000000"/>
        <rFont val="Tahoma"/>
        <family val="2"/>
        <charset val="1"/>
      </rPr>
      <t> '040246</t>
    </r>
  </si>
  <si>
    <t>AJUDANTE (LABOR)</t>
  </si>
  <si>
    <t>'010101</t>
  </si>
  <si>
    <t>ARMADOR (LABOR)</t>
  </si>
  <si>
    <t>'010121</t>
  </si>
  <si>
    <t>ACO CA-60 DE 5.0MM (LABOR)</t>
  </si>
  <si>
    <t>'021532</t>
  </si>
  <si>
    <t>ARAME RECOZIDO N.18 BWG (LABOR)</t>
  </si>
  <si>
    <t>'027010</t>
  </si>
  <si>
    <t>Item: 040331 - Fornecimento e aplicação de concreto USINADO Fck=30 MPa - considerando BOMBEAMENTO (5% de perdas já incluído no custo) (6% de taxa p/ concr. bombeavel)</t>
  </si>
  <si>
    <r>
      <rPr>
        <b/>
        <sz val="8"/>
        <color rgb="FF000000"/>
        <rFont val="Tahoma"/>
        <family val="2"/>
        <charset val="1"/>
      </rPr>
      <t>Código Base:</t>
    </r>
    <r>
      <rPr>
        <sz val="8"/>
        <color rgb="FF000000"/>
        <rFont val="Tahoma"/>
        <family val="2"/>
        <charset val="1"/>
      </rPr>
      <t> '040331</t>
    </r>
  </si>
  <si>
    <t>CONCRETO USINADO FCK 30 MPA (LABOR)</t>
  </si>
  <si>
    <t>'020416</t>
  </si>
  <si>
    <t>BOMBEAMENTO DE CONCRETO (LABOR)</t>
  </si>
  <si>
    <t>'028001</t>
  </si>
  <si>
    <t>VIBRADOR DE IMERSAO ELETRICO 2HP (E306) (LABOR)</t>
  </si>
  <si>
    <t>'080144</t>
  </si>
  <si>
    <t>Item: 071702 - Báscula para vidro em alumínio anodizado cor natural, linha 25, completa, com tranca, caixilho, alizar e contramarco, exclusive vidro</t>
  </si>
  <si>
    <r>
      <rPr>
        <b/>
        <sz val="8"/>
        <color rgb="FF000000"/>
        <rFont val="Tahoma"/>
        <family val="2"/>
        <charset val="1"/>
      </rPr>
      <t>Código Base:</t>
    </r>
    <r>
      <rPr>
        <sz val="8"/>
        <color rgb="FF000000"/>
        <rFont val="Tahoma"/>
        <family val="2"/>
        <charset val="1"/>
      </rPr>
      <t> '071702</t>
    </r>
  </si>
  <si>
    <t>PEDREIRO (LABOR)</t>
  </si>
  <si>
    <t>'010139</t>
  </si>
  <si>
    <t>AREIA LAVADA MEDIA (LABOR)</t>
  </si>
  <si>
    <t>'020503</t>
  </si>
  <si>
    <t>CIMENTO PORTLAND CP III - 40 (LABOR)</t>
  </si>
  <si>
    <t>'020508</t>
  </si>
  <si>
    <t>BASCULA LINHA 25 ALUMINIO ANOD NATURAL (LABOR)</t>
  </si>
  <si>
    <t>'031733</t>
  </si>
  <si>
    <t>Item: 071701 - Janela de correr para vidro em alumínio anodizado cor natural, linha 25, completa, incl. puxador com tranca, alizar, caixilho e contramarco, exclusive vidro</t>
  </si>
  <si>
    <r>
      <rPr>
        <b/>
        <sz val="8"/>
        <color rgb="FF000000"/>
        <rFont val="Tahoma"/>
        <family val="2"/>
        <charset val="1"/>
      </rPr>
      <t>Código Base:</t>
    </r>
    <r>
      <rPr>
        <sz val="8"/>
        <color rgb="FF000000"/>
        <rFont val="Tahoma"/>
        <family val="2"/>
        <charset val="1"/>
      </rPr>
      <t> '071701</t>
    </r>
  </si>
  <si>
    <t>JANELA DE CORRER ALUMINIO ANOD. NATURAL LINHA 25/SUPREMA (LABOR)</t>
  </si>
  <si>
    <t>'031443</t>
  </si>
  <si>
    <t>Item: 090305 - Calha de concreto armado Fck=15 MPa em "U" nas dimensões de 38 x 56 cm conforme detalhes em projeto</t>
  </si>
  <si>
    <r>
      <rPr>
        <b/>
        <sz val="8"/>
        <color rgb="FF000000"/>
        <rFont val="Tahoma"/>
        <family val="2"/>
        <charset val="1"/>
      </rPr>
      <t>Unidade:</t>
    </r>
    <r>
      <rPr>
        <sz val="8"/>
        <color rgb="FF000000"/>
        <rFont val="Tahoma"/>
        <family val="2"/>
        <charset val="1"/>
      </rPr>
      <t> m</t>
    </r>
  </si>
  <si>
    <r>
      <rPr>
        <b/>
        <sz val="8"/>
        <color rgb="FF000000"/>
        <rFont val="Tahoma"/>
        <family val="2"/>
        <charset val="1"/>
      </rPr>
      <t>Código Base:</t>
    </r>
    <r>
      <rPr>
        <sz val="8"/>
        <color rgb="FF000000"/>
        <rFont val="Tahoma"/>
        <family val="2"/>
        <charset val="1"/>
      </rPr>
      <t> '090305</t>
    </r>
  </si>
  <si>
    <t>BRITA 1 (LABOR)</t>
  </si>
  <si>
    <t>'020517</t>
  </si>
  <si>
    <t>BRITA 2 (LABOR)</t>
  </si>
  <si>
    <t>'020518</t>
  </si>
  <si>
    <t>SARRAFO DE MADEIRA DE LEI 10 X 2.5 CM (LABOR)</t>
  </si>
  <si>
    <t>'021016</t>
  </si>
  <si>
    <t>CHAPA COMPENSADA RESINADA ESP. 12MM (LABOR)</t>
  </si>
  <si>
    <t>'021032</t>
  </si>
  <si>
    <t>ACO CA-50 DE 8.0MM (LABOR)</t>
  </si>
  <si>
    <t>'021517</t>
  </si>
  <si>
    <t>PREGO 18X27 (LABOR)</t>
  </si>
  <si>
    <t>'026569</t>
  </si>
  <si>
    <t>DESMOLDANTE PARA FORMAS (LABOR)</t>
  </si>
  <si>
    <t>L</t>
  </si>
  <si>
    <t>'028008</t>
  </si>
  <si>
    <t>BETONEIRA 320 L (E301) (LABOR)</t>
  </si>
  <si>
    <t>'080125</t>
  </si>
  <si>
    <r>
      <rPr>
        <b/>
        <sz val="8"/>
        <color rgb="FF000000"/>
        <rFont val="Tahoma"/>
        <family val="2"/>
        <charset val="1"/>
      </rPr>
      <t>Item:</t>
    </r>
    <r>
      <rPr>
        <sz val="8"/>
        <color rgb="FF000000"/>
        <rFont val="Tahoma"/>
        <family val="2"/>
        <charset val="1"/>
      </rPr>
      <t> </t>
    </r>
    <r>
      <rPr>
        <b/>
        <sz val="8"/>
        <color rgb="FF000000"/>
        <rFont val="Tahoma"/>
        <family val="2"/>
        <charset val="1"/>
      </rPr>
      <t>141101 - Caixas de inspeção de alv. blocos concreto 9x19x39cm, dim, 60x60cm e Hmáx = 1m, com tampa de conc. esp. 5cm, lastro de conc. esp. 10cm, revest intern. c/ chapisco e reboco impermeabilizado, incl. escavação, reaterro e enchimento</t>
    </r>
  </si>
  <si>
    <r>
      <rPr>
        <b/>
        <sz val="8"/>
        <color rgb="FF000000"/>
        <rFont val="Tahoma"/>
        <family val="2"/>
        <charset val="1"/>
      </rPr>
      <t>Unidade:</t>
    </r>
    <r>
      <rPr>
        <sz val="8"/>
        <color rgb="FF000000"/>
        <rFont val="Tahoma"/>
        <family val="2"/>
        <charset val="1"/>
      </rPr>
      <t> und</t>
    </r>
  </si>
  <si>
    <r>
      <rPr>
        <b/>
        <sz val="8"/>
        <color rgb="FF000000"/>
        <rFont val="Tahoma"/>
        <family val="2"/>
        <charset val="1"/>
      </rPr>
      <t>Código Base:</t>
    </r>
    <r>
      <rPr>
        <sz val="8"/>
        <color rgb="FF000000"/>
        <rFont val="Tahoma"/>
        <family val="2"/>
        <charset val="1"/>
      </rPr>
      <t> '141101</t>
    </r>
  </si>
  <si>
    <t>CAL HIDRATADO P/ ARGAMASSA CH III (LABOR)</t>
  </si>
  <si>
    <t>'020505</t>
  </si>
  <si>
    <t>TABUA DE MADEIRA DE LEI 2.5 X 30.0 CM (LABOR)</t>
  </si>
  <si>
    <t>'021103</t>
  </si>
  <si>
    <t>BLOCO DE CONCRETO 9 X 19 X 39CM - VEDACAO (LABOR)</t>
  </si>
  <si>
    <t>'022502</t>
  </si>
  <si>
    <t>SIKA 1 (LABOR)</t>
  </si>
  <si>
    <t>'024015</t>
  </si>
  <si>
    <r>
      <rPr>
        <b/>
        <sz val="8"/>
        <color rgb="FF000000"/>
        <rFont val="Tahoma"/>
        <family val="2"/>
        <charset val="1"/>
      </rPr>
      <t>Item:</t>
    </r>
    <r>
      <rPr>
        <sz val="8"/>
        <color rgb="FF000000"/>
        <rFont val="Tahoma"/>
        <family val="2"/>
        <charset val="1"/>
      </rPr>
      <t> </t>
    </r>
    <r>
      <rPr>
        <b/>
        <sz val="8"/>
        <color rgb="FF000000"/>
        <rFont val="Tahoma"/>
        <family val="2"/>
        <charset val="1"/>
      </rPr>
      <t>141102 - Caixa de areia de alvenaria de blocos de concreto 9x19x39cm, dim. 60x60cm e Hmáx=1m, c/ tampa em concreto esp. 5cm, lastro concreto esp. 10cm, revestida intern. c/ chapisco e reboco impermeabilizante, incl. escavação e reaterro</t>
    </r>
  </si>
  <si>
    <r>
      <rPr>
        <b/>
        <sz val="8"/>
        <color rgb="FF000000"/>
        <rFont val="Tahoma"/>
        <family val="2"/>
        <charset val="1"/>
      </rPr>
      <t>Código Base:</t>
    </r>
    <r>
      <rPr>
        <sz val="8"/>
        <color rgb="FF000000"/>
        <rFont val="Tahoma"/>
        <family val="2"/>
        <charset val="1"/>
      </rPr>
      <t> '141102</t>
    </r>
  </si>
  <si>
    <t>Item: 141103 - Caixa sifonada especial de alv. bloco conc.9x19x39cm, dim 60x60cm e Hmáx=1m, c/ tampa em concreto esp.5cm, lastro conc.esp.10cm, revest. intern. c/chap. e reb. impermeab. escav, reaterro e curva curta c/ visita e plug em pvc 100mm</t>
  </si>
  <si>
    <r>
      <rPr>
        <b/>
        <sz val="8"/>
        <color rgb="FF000000"/>
        <rFont val="Tahoma"/>
        <family val="2"/>
        <charset val="1"/>
      </rPr>
      <t>Código Base:</t>
    </r>
    <r>
      <rPr>
        <sz val="8"/>
        <color rgb="FF000000"/>
        <rFont val="Tahoma"/>
        <family val="2"/>
        <charset val="1"/>
      </rPr>
      <t> '141103</t>
    </r>
  </si>
  <si>
    <t>ENCANADOR (LABOR)</t>
  </si>
  <si>
    <t>'010118</t>
  </si>
  <si>
    <t>JOELHO 90 C/VISITA PVC ESG 100X50MM (LABOR)</t>
  </si>
  <si>
    <t>'062440</t>
  </si>
  <si>
    <t>PLUG PVC ESGOTO DE 100MM (LABOR)</t>
  </si>
  <si>
    <t>'062472</t>
  </si>
  <si>
    <t>ADESIVO PARA TUBO DE PVC RIGIDO (LABOR)</t>
  </si>
  <si>
    <t>'069513</t>
  </si>
  <si>
    <t>SOLUCAO LIMPADORA PARA PVC RIGIDO (LABOR)</t>
  </si>
  <si>
    <t>'069514</t>
  </si>
  <si>
    <r>
      <rPr>
        <b/>
        <sz val="8"/>
        <color rgb="FF000000"/>
        <rFont val="Tahoma"/>
        <family val="2"/>
        <charset val="1"/>
      </rPr>
      <t>Item:</t>
    </r>
    <r>
      <rPr>
        <sz val="8"/>
        <color rgb="FF000000"/>
        <rFont val="Tahoma"/>
        <family val="2"/>
        <charset val="1"/>
      </rPr>
      <t> </t>
    </r>
    <r>
      <rPr>
        <b/>
        <sz val="8"/>
        <color rgb="FF000000"/>
        <rFont val="Tahoma"/>
        <family val="2"/>
        <charset val="1"/>
      </rPr>
      <t>141104 - Caixa de gordura de alv. bloco concreto 9x19x39cm, dim.60x60cm e Hmáx=1m, com tampa em concreto esp.5cm, lastro concreto esp.10cm, revestida intern. c/ chapisco e reboco impermeab, escavação, reaterro e parede interna em concreto</t>
    </r>
  </si>
  <si>
    <r>
      <rPr>
        <b/>
        <sz val="8"/>
        <color rgb="FF000000"/>
        <rFont val="Tahoma"/>
        <family val="2"/>
        <charset val="1"/>
      </rPr>
      <t>Código Base:</t>
    </r>
    <r>
      <rPr>
        <sz val="8"/>
        <color rgb="FF000000"/>
        <rFont val="Tahoma"/>
        <family val="2"/>
        <charset val="1"/>
      </rPr>
      <t> '141104</t>
    </r>
  </si>
  <si>
    <t>Item: 142111 - Caixa sifonada em PVC, diâm. 150mm, com grelha e porta grelha quadrados, em aço inox</t>
  </si>
  <si>
    <r>
      <rPr>
        <b/>
        <sz val="8"/>
        <color rgb="FF000000"/>
        <rFont val="Tahoma"/>
        <family val="2"/>
        <charset val="1"/>
      </rPr>
      <t>Código Base:</t>
    </r>
    <r>
      <rPr>
        <sz val="8"/>
        <color rgb="FF000000"/>
        <rFont val="Tahoma"/>
        <family val="2"/>
        <charset val="1"/>
      </rPr>
      <t> '142111</t>
    </r>
  </si>
  <si>
    <t>CX SIF MONTADA C/ GRELHA E PORTA GRELHA QUADRADO INOX 150X150X50MM (LABOR)</t>
  </si>
  <si>
    <t>'069409</t>
  </si>
  <si>
    <r>
      <rPr>
        <b/>
        <sz val="8"/>
        <color rgb="FF000000"/>
        <rFont val="Tahoma"/>
        <family val="2"/>
        <charset val="1"/>
      </rPr>
      <t>Item:</t>
    </r>
    <r>
      <rPr>
        <sz val="8"/>
        <color rgb="FF000000"/>
        <rFont val="Tahoma"/>
        <family val="2"/>
        <charset val="1"/>
      </rPr>
      <t> </t>
    </r>
    <r>
      <rPr>
        <b/>
        <sz val="8"/>
        <color rgb="FF000000"/>
        <rFont val="Tahoma"/>
        <family val="2"/>
        <charset val="1"/>
      </rPr>
      <t>150836 - Eletrocalha perfurada em chapa de aço galvanizado nº16, 200x100mm, sem tampa</t>
    </r>
  </si>
  <si>
    <r>
      <rPr>
        <b/>
        <sz val="8"/>
        <color rgb="FF000000"/>
        <rFont val="Tahoma"/>
        <family val="2"/>
        <charset val="1"/>
      </rPr>
      <t>Código Base:</t>
    </r>
    <r>
      <rPr>
        <sz val="8"/>
        <color rgb="FF000000"/>
        <rFont val="Tahoma"/>
        <family val="2"/>
        <charset val="1"/>
      </rPr>
      <t> '150836</t>
    </r>
  </si>
  <si>
    <t>ELETRICISTA (LABOR)</t>
  </si>
  <si>
    <t>'010115</t>
  </si>
  <si>
    <t>ELETROCALHA STANDARD PERFURADA S/ TAMPA 200X100MM - CH16 (LABOR)</t>
  </si>
  <si>
    <t>'048986</t>
  </si>
  <si>
    <t>Item: 150837 - Eletrocalha perfurada em chapa de aço galvanizado nº16, 300x100mm, sem tampa</t>
  </si>
  <si>
    <r>
      <rPr>
        <b/>
        <sz val="8"/>
        <color rgb="FF000000"/>
        <rFont val="Tahoma"/>
        <family val="2"/>
        <charset val="1"/>
      </rPr>
      <t>Código Base:</t>
    </r>
    <r>
      <rPr>
        <sz val="8"/>
        <color rgb="FF000000"/>
        <rFont val="Tahoma"/>
        <family val="2"/>
        <charset val="1"/>
      </rPr>
      <t> '150837</t>
    </r>
  </si>
  <si>
    <t>ELETROC CH16 PERFURADA 300X100MM S/TAMPA (LABOR)</t>
  </si>
  <si>
    <t>'049729</t>
  </si>
  <si>
    <r>
      <rPr>
        <b/>
        <sz val="8"/>
        <color rgb="FF000000"/>
        <rFont val="Tahoma"/>
        <family val="2"/>
        <charset val="1"/>
      </rPr>
      <t>Item:</t>
    </r>
    <r>
      <rPr>
        <sz val="8"/>
        <color rgb="FF000000"/>
        <rFont val="Tahoma"/>
        <family val="2"/>
        <charset val="1"/>
      </rPr>
      <t> </t>
    </r>
    <r>
      <rPr>
        <b/>
        <sz val="8"/>
        <color rgb="FF000000"/>
        <rFont val="Tahoma"/>
        <family val="2"/>
        <charset val="1"/>
      </rPr>
      <t>150861 - Tampa de encaixe para eletrocalha em chapa de aço galvanizada 18, dim. 200mm</t>
    </r>
  </si>
  <si>
    <r>
      <rPr>
        <b/>
        <sz val="8"/>
        <color rgb="FF000000"/>
        <rFont val="Tahoma"/>
        <family val="2"/>
        <charset val="1"/>
      </rPr>
      <t>Código Base:</t>
    </r>
    <r>
      <rPr>
        <sz val="8"/>
        <color rgb="FF000000"/>
        <rFont val="Tahoma"/>
        <family val="2"/>
        <charset val="1"/>
      </rPr>
      <t> '150861</t>
    </r>
  </si>
  <si>
    <r>
      <rPr>
        <b/>
        <sz val="8"/>
        <color rgb="FF000000"/>
        <rFont val="Tahoma"/>
        <family val="2"/>
        <charset val="1"/>
      </rPr>
      <t>Fonte:</t>
    </r>
    <r>
      <rPr>
        <sz val="8"/>
        <color rgb="FF000000"/>
        <rFont val="Tahoma"/>
        <family val="2"/>
        <charset val="1"/>
      </rPr>
      <t> TCPO</t>
    </r>
  </si>
  <si>
    <t>TAMPA DE ENCAIXE P/ ELETROCALHA CH18, 200MM (LABOR)</t>
  </si>
  <si>
    <t>'048634</t>
  </si>
  <si>
    <t>Item: 150862 - Tampa de encaixe para eletrocalha em chapa de aço galvanizada 18, dim. 300mm</t>
  </si>
  <si>
    <r>
      <rPr>
        <b/>
        <sz val="8"/>
        <color rgb="FF000000"/>
        <rFont val="Tahoma"/>
        <family val="2"/>
        <charset val="1"/>
      </rPr>
      <t>Código Base:</t>
    </r>
    <r>
      <rPr>
        <sz val="8"/>
        <color rgb="FF000000"/>
        <rFont val="Tahoma"/>
        <family val="2"/>
        <charset val="1"/>
      </rPr>
      <t> '150862</t>
    </r>
  </si>
  <si>
    <t>TAMPA DE ENCAIXE P/ ELETROCALHA CH18, 300MM (LABOR)</t>
  </si>
  <si>
    <t>'048151</t>
  </si>
  <si>
    <t>Item: 150866 - Junção simples para eletrocalha metálica 200x100mm, galvanizada, ref. Mega MG 2760 ou equivalente</t>
  </si>
  <si>
    <r>
      <rPr>
        <b/>
        <sz val="8"/>
        <color rgb="FF000000"/>
        <rFont val="Tahoma"/>
        <family val="2"/>
        <charset val="1"/>
      </rPr>
      <t>Código Base:</t>
    </r>
    <r>
      <rPr>
        <sz val="8"/>
        <color rgb="FF000000"/>
        <rFont val="Tahoma"/>
        <family val="2"/>
        <charset val="1"/>
      </rPr>
      <t> '150866</t>
    </r>
  </si>
  <si>
    <t>JUNCAO SIMPLES CURTA P/ ELETROCALHA 200X100 MM (LABOR)</t>
  </si>
  <si>
    <t>'043795</t>
  </si>
  <si>
    <t>Item: 150867 - Junção simples para eletrocalha metálica 300x100mm, galvanizada, ref. Mega MG 2760 ou equivalente</t>
  </si>
  <si>
    <r>
      <rPr>
        <b/>
        <sz val="8"/>
        <color rgb="FF000000"/>
        <rFont val="Tahoma"/>
        <family val="2"/>
        <charset val="1"/>
      </rPr>
      <t>Código Base:</t>
    </r>
    <r>
      <rPr>
        <sz val="8"/>
        <color rgb="FF000000"/>
        <rFont val="Tahoma"/>
        <family val="2"/>
        <charset val="1"/>
      </rPr>
      <t> '150867</t>
    </r>
  </si>
  <si>
    <t>JUNCAO SIMPLES LONGA P/ ELETROCALHA 300X100 MM (LABOR)</t>
  </si>
  <si>
    <t>'043792</t>
  </si>
  <si>
    <r>
      <rPr>
        <b/>
        <sz val="8"/>
        <color rgb="FF000000"/>
        <rFont val="Tahoma"/>
        <family val="2"/>
        <charset val="1"/>
      </rPr>
      <t>Item:</t>
    </r>
    <r>
      <rPr>
        <sz val="8"/>
        <color rgb="FF000000"/>
        <rFont val="Tahoma"/>
        <family val="2"/>
        <charset val="1"/>
      </rPr>
      <t> </t>
    </r>
    <r>
      <rPr>
        <b/>
        <sz val="8"/>
        <color rgb="FF000000"/>
        <rFont val="Tahoma"/>
        <family val="2"/>
        <charset val="1"/>
      </rPr>
      <t>150870 - TÊ horizontal 90º para eletrocalha metálica 200x100mm, galvanizada, ref. MEGA MG 2570 ou equivalente</t>
    </r>
  </si>
  <si>
    <r>
      <rPr>
        <b/>
        <sz val="8"/>
        <color rgb="FF000000"/>
        <rFont val="Tahoma"/>
        <family val="2"/>
        <charset val="1"/>
      </rPr>
      <t>Código Base:</t>
    </r>
    <r>
      <rPr>
        <sz val="8"/>
        <color rgb="FF000000"/>
        <rFont val="Tahoma"/>
        <family val="2"/>
        <charset val="1"/>
      </rPr>
      <t> '150870</t>
    </r>
  </si>
  <si>
    <t>TE HORIZONTAL 90º PERFURADA C/ TAMPA 200X100MM - CH16 (LABOR)</t>
  </si>
  <si>
    <t>'049274</t>
  </si>
  <si>
    <t>Item: 150871 - TÊ horizontal 90º para eletrocalha metálica 300x100mm, galvanizada, ref. MEGA MG 2570 ou equivalente</t>
  </si>
  <si>
    <r>
      <rPr>
        <b/>
        <sz val="8"/>
        <color rgb="FF000000"/>
        <rFont val="Tahoma"/>
        <family val="2"/>
        <charset val="1"/>
      </rPr>
      <t>Código Base:</t>
    </r>
    <r>
      <rPr>
        <sz val="8"/>
        <color rgb="FF000000"/>
        <rFont val="Tahoma"/>
        <family val="2"/>
        <charset val="1"/>
      </rPr>
      <t> '150871</t>
    </r>
  </si>
  <si>
    <t>TE HORIZONTAL 90º PERFURADA C/ TAMPA 300X100MM - CH16 (LABOR)</t>
  </si>
  <si>
    <t>'049275</t>
  </si>
  <si>
    <r>
      <rPr>
        <b/>
        <sz val="8"/>
        <color rgb="FF000000"/>
        <rFont val="Tahoma"/>
        <family val="2"/>
        <charset val="1"/>
      </rPr>
      <t>Item:</t>
    </r>
    <r>
      <rPr>
        <sz val="8"/>
        <color rgb="FF000000"/>
        <rFont val="Tahoma"/>
        <family val="2"/>
        <charset val="1"/>
      </rPr>
      <t> </t>
    </r>
    <r>
      <rPr>
        <b/>
        <sz val="8"/>
        <color rgb="FF000000"/>
        <rFont val="Tahoma"/>
        <family val="2"/>
        <charset val="1"/>
      </rPr>
      <t>150884 - Suporte de fixação de eletrocalha de 200x100mm, no teto, através de gancho vertical (1 und), porca sextavada e arruela 1/4" (4 und), vergalhão rosca total 1/4" (h=60cm), cantoneira ZZ (1 und) e parafuso e bucha S8 (2 und)</t>
    </r>
  </si>
  <si>
    <r>
      <rPr>
        <b/>
        <sz val="8"/>
        <color rgb="FF000000"/>
        <rFont val="Tahoma"/>
        <family val="2"/>
        <charset val="1"/>
      </rPr>
      <t>Código Base:</t>
    </r>
    <r>
      <rPr>
        <sz val="8"/>
        <color rgb="FF000000"/>
        <rFont val="Tahoma"/>
        <family val="2"/>
        <charset val="1"/>
      </rPr>
      <t> '150884</t>
    </r>
  </si>
  <si>
    <t>PORCA SEXTAVADA 1/4" (LABOR)</t>
  </si>
  <si>
    <t>'026554</t>
  </si>
  <si>
    <t>PARAFUSO COM BUCHA S8 (LABOR)</t>
  </si>
  <si>
    <t>'026675</t>
  </si>
  <si>
    <t>VERGALHAO DE ACO C/ ROSCA 1/4" P/ ELETROCALHA (LABOR)</t>
  </si>
  <si>
    <t>'048917</t>
  </si>
  <si>
    <t>CANTONEIRA "ZZ" ALTA P/PERFILADO 38/38 (LABOR)</t>
  </si>
  <si>
    <t>'049123</t>
  </si>
  <si>
    <t>SUSPENSAO VERTICAL PARA ELETROCALHA 200X100 MM (LABOR)</t>
  </si>
  <si>
    <t>'049249</t>
  </si>
  <si>
    <t>ARRUELA LISA EM LATAO 1/4" (LABOR)</t>
  </si>
  <si>
    <t>'049818</t>
  </si>
  <si>
    <t>Item: 150885 - Suporte de fixação de eletrocalha de 300x100mm, no teto, através de suporte angular (1 und), porca sextavada e arruela 1/4' (4 und) , vergalhão com rosca total 1/4" (h=60cm), cantoneira ZZ (2 und) e parafuso e bucha S8 (2 und)</t>
  </si>
  <si>
    <r>
      <rPr>
        <b/>
        <sz val="8"/>
        <color rgb="FF000000"/>
        <rFont val="Tahoma"/>
        <family val="2"/>
        <charset val="1"/>
      </rPr>
      <t>Código Base:</t>
    </r>
    <r>
      <rPr>
        <sz val="8"/>
        <color rgb="FF000000"/>
        <rFont val="Tahoma"/>
        <family val="2"/>
        <charset val="1"/>
      </rPr>
      <t> '150885</t>
    </r>
  </si>
  <si>
    <t>SUPORTE ANGULAR P/ELETROCALHA DE 30X10CM (LABOR)</t>
  </si>
  <si>
    <t>'049289</t>
  </si>
  <si>
    <r>
      <rPr>
        <b/>
        <sz val="8"/>
        <color rgb="FF000000"/>
        <rFont val="Tahoma"/>
        <family val="2"/>
        <charset val="1"/>
      </rPr>
      <t>Item:</t>
    </r>
    <r>
      <rPr>
        <sz val="8"/>
        <color rgb="FF000000"/>
        <rFont val="Tahoma"/>
        <family val="2"/>
        <charset val="1"/>
      </rPr>
      <t> </t>
    </r>
    <r>
      <rPr>
        <b/>
        <sz val="8"/>
        <color rgb="FF000000"/>
        <rFont val="Tahoma"/>
        <family val="2"/>
        <charset val="1"/>
      </rPr>
      <t>151435 - Cabo paralelo PP de cobre, com isolamento para 750V, seção 3x2,5mm2</t>
    </r>
  </si>
  <si>
    <r>
      <rPr>
        <b/>
        <sz val="8"/>
        <color rgb="FF000000"/>
        <rFont val="Tahoma"/>
        <family val="2"/>
        <charset val="1"/>
      </rPr>
      <t>Código Base:</t>
    </r>
    <r>
      <rPr>
        <sz val="8"/>
        <color rgb="FF000000"/>
        <rFont val="Tahoma"/>
        <family val="2"/>
        <charset val="1"/>
      </rPr>
      <t> '151435</t>
    </r>
  </si>
  <si>
    <t>CABO PP ISOLAMENTO 750V, 3 X 2,5MM2 (LABOR)</t>
  </si>
  <si>
    <t>'043262</t>
  </si>
  <si>
    <t>Item: 160613 - Ponto para iluminação de emergência completo, inclusive bloco autônomo de iluminação 2x9W com tomada universal</t>
  </si>
  <si>
    <r>
      <rPr>
        <b/>
        <sz val="8"/>
        <color rgb="FF000000"/>
        <rFont val="Tahoma"/>
        <family val="2"/>
        <charset val="1"/>
      </rPr>
      <t>Código Base:</t>
    </r>
    <r>
      <rPr>
        <sz val="8"/>
        <color rgb="FF000000"/>
        <rFont val="Tahoma"/>
        <family val="2"/>
        <charset val="1"/>
      </rPr>
      <t> '160613</t>
    </r>
  </si>
  <si>
    <t>ELETRODUTO DE PVC RIGIDO 3/4" - ROSCAVEL SEM LUVA (LABOR)</t>
  </si>
  <si>
    <t>'042502</t>
  </si>
  <si>
    <t>CABO FLEX ISOL. TERMOPLAST. 750V - 2,50 MM2 - 70º (LABOR)</t>
  </si>
  <si>
    <t>'043005</t>
  </si>
  <si>
    <t>CAIXA ESTAMPADA 4X2"- CHAPA 18 (LABOR)</t>
  </si>
  <si>
    <t>'045017</t>
  </si>
  <si>
    <t>BLOCO AUT. ILUM. EMERG. P/ ACLARAMENTO E/OU BALIZAMENTO 2X9W - AUT. 2 HORAS (LABOR)</t>
  </si>
  <si>
    <t>'046636</t>
  </si>
  <si>
    <t>BUCHA DE ALUMINIO FUNDIDO 3/4" (LABOR)</t>
  </si>
  <si>
    <t>'048502</t>
  </si>
  <si>
    <t>ARRUELA DE ALUMINIO FUNDIDO 3/4" (LABOR)</t>
  </si>
  <si>
    <t>'048516</t>
  </si>
  <si>
    <r>
      <rPr>
        <b/>
        <sz val="8"/>
        <color rgb="FF000000"/>
        <rFont val="Tahoma"/>
        <family val="2"/>
        <charset val="1"/>
      </rPr>
      <t>Item:</t>
    </r>
    <r>
      <rPr>
        <sz val="8"/>
        <color rgb="FF000000"/>
        <rFont val="Tahoma"/>
        <family val="2"/>
        <charset val="1"/>
      </rPr>
      <t> </t>
    </r>
    <r>
      <rPr>
        <b/>
        <sz val="8"/>
        <color rgb="FF000000"/>
        <rFont val="Tahoma"/>
        <family val="2"/>
        <charset val="1"/>
      </rPr>
      <t>160675 - Fornecimento e instalação de Detector de fumaça óptico endereçavel Bivolt 12/24V para parede ou teto</t>
    </r>
  </si>
  <si>
    <r>
      <rPr>
        <b/>
        <sz val="8"/>
        <color rgb="FF000000"/>
        <rFont val="Tahoma"/>
        <family val="2"/>
        <charset val="1"/>
      </rPr>
      <t>Código Base:</t>
    </r>
    <r>
      <rPr>
        <sz val="8"/>
        <color rgb="FF000000"/>
        <rFont val="Tahoma"/>
        <family val="2"/>
        <charset val="1"/>
      </rPr>
      <t> '160675</t>
    </r>
  </si>
  <si>
    <t>DETECTOR OPTICO ENDERECAVEL 24V (LABOR)</t>
  </si>
  <si>
    <t>'078627</t>
  </si>
  <si>
    <t>Item: 160808 - Cabo par trançado CAT 5E</t>
  </si>
  <si>
    <r>
      <rPr>
        <b/>
        <sz val="8"/>
        <color rgb="FF000000"/>
        <rFont val="Tahoma"/>
        <family val="2"/>
        <charset val="1"/>
      </rPr>
      <t>Código Base:</t>
    </r>
    <r>
      <rPr>
        <sz val="8"/>
        <color rgb="FF000000"/>
        <rFont val="Tahoma"/>
        <family val="2"/>
        <charset val="1"/>
      </rPr>
      <t> '160808</t>
    </r>
  </si>
  <si>
    <t>CABO UTP 4 PARES CAT 5E (LABOR)</t>
  </si>
  <si>
    <t>'043127</t>
  </si>
  <si>
    <r>
      <rPr>
        <b/>
        <sz val="8"/>
        <color rgb="FF000000"/>
        <rFont val="Tahoma"/>
        <family val="2"/>
        <charset val="1"/>
      </rPr>
      <t>Item:</t>
    </r>
    <r>
      <rPr>
        <sz val="8"/>
        <color rgb="FF000000"/>
        <rFont val="Tahoma"/>
        <family val="2"/>
        <charset val="1"/>
      </rPr>
      <t> </t>
    </r>
    <r>
      <rPr>
        <b/>
        <sz val="8"/>
        <color rgb="FF000000"/>
        <rFont val="Tahoma"/>
        <family val="2"/>
        <charset val="1"/>
      </rPr>
      <t>170126 - Bacia sifonada de louça branca sem abertura frontal para portadores de necessidades especiais, Vogue Plus Conforto - Linha Conforto, mod P510, incl. assento poliester, ref.AP51,marca de ref. Deca ou equivalente, sem abertura frontal</t>
    </r>
  </si>
  <si>
    <r>
      <rPr>
        <b/>
        <sz val="8"/>
        <color rgb="FF000000"/>
        <rFont val="Tahoma"/>
        <family val="2"/>
        <charset val="1"/>
      </rPr>
      <t>Código Base:</t>
    </r>
    <r>
      <rPr>
        <sz val="8"/>
        <color rgb="FF000000"/>
        <rFont val="Tahoma"/>
        <family val="2"/>
        <charset val="1"/>
      </rPr>
      <t> '170126</t>
    </r>
  </si>
  <si>
    <r>
      <rPr>
        <b/>
        <sz val="8"/>
        <color rgb="FF000000"/>
        <rFont val="Tahoma"/>
        <family val="2"/>
        <charset val="1"/>
      </rPr>
      <t>Versão:</t>
    </r>
    <r>
      <rPr>
        <sz val="8"/>
        <color rgb="FF000000"/>
        <rFont val="Tahoma"/>
        <family val="2"/>
        <charset val="1"/>
      </rPr>
      <t> 6</t>
    </r>
  </si>
  <si>
    <t>BUCHA PLASTICA 8MM (LABOR)</t>
  </si>
  <si>
    <t>'026549</t>
  </si>
  <si>
    <t>PARAFUSO CROMADO P/FIXACAO SANITARIOS (LABOR)</t>
  </si>
  <si>
    <t>'026550</t>
  </si>
  <si>
    <t>MASSA PARA VIDRO (LABOR)</t>
  </si>
  <si>
    <t>'037043</t>
  </si>
  <si>
    <t>ANEL DE CERA PARA BACIA SANITARIA (LABOR)</t>
  </si>
  <si>
    <t>'064709</t>
  </si>
  <si>
    <t>BACIA LOUÇA BRANCA DECA VOGUE PLUS REF. P 510 (LABOR)</t>
  </si>
  <si>
    <t>'065204</t>
  </si>
  <si>
    <t>TUBO DE LIGACAO CROMADO COM CANOPLA (LABOR)</t>
  </si>
  <si>
    <t>'066013</t>
  </si>
  <si>
    <t>ASSENTO PARA BACIA, LINHA VOGUE PLUS AP51 DECA (LABOR)</t>
  </si>
  <si>
    <t>'069291</t>
  </si>
  <si>
    <t>Item: 170128 - Lavatório de louça branca com coluna suspensa, linha Vogue Plus Confort para portadores de necessidades especiais, marca de referencia DECA, Celite ou Ideal Standart, inclusive valvula, sifão e engates, exclusive torneira</t>
  </si>
  <si>
    <r>
      <rPr>
        <b/>
        <sz val="8"/>
        <color rgb="FF000000"/>
        <rFont val="Tahoma"/>
        <family val="2"/>
        <charset val="1"/>
      </rPr>
      <t>Código Base:</t>
    </r>
    <r>
      <rPr>
        <sz val="8"/>
        <color rgb="FF000000"/>
        <rFont val="Tahoma"/>
        <family val="2"/>
        <charset val="1"/>
      </rPr>
      <t> '170128</t>
    </r>
  </si>
  <si>
    <t>VALVULA DE SAIDA PARA LAVATORIO CROMADA 1" (LABOR)</t>
  </si>
  <si>
    <t>'064002</t>
  </si>
  <si>
    <t>SIFAO METAL CROMADO P/ LAVATORIO 1" X 1 1/2" (LABOR)</t>
  </si>
  <si>
    <t>'064506</t>
  </si>
  <si>
    <t>LAVATÓRIO COM COLUNA BRANCA CONFORT L51+CS1V (LABOR)</t>
  </si>
  <si>
    <t>'066207</t>
  </si>
  <si>
    <t>ENGATES CROMADOS (LABOR)</t>
  </si>
  <si>
    <t>'069506</t>
  </si>
  <si>
    <t>'069512</t>
  </si>
  <si>
    <t>Item: 170220 - Bancada de granito com espessura de 2 cm</t>
  </si>
  <si>
    <r>
      <rPr>
        <b/>
        <sz val="8"/>
        <color rgb="FF000000"/>
        <rFont val="Tahoma"/>
        <family val="2"/>
        <charset val="1"/>
      </rPr>
      <t>Código Base:</t>
    </r>
    <r>
      <rPr>
        <sz val="8"/>
        <color rgb="FF000000"/>
        <rFont val="Tahoma"/>
        <family val="2"/>
        <charset val="1"/>
      </rPr>
      <t> '170220</t>
    </r>
  </si>
  <si>
    <t>GRANITO CINZA ANDORINHA POLIDO ESP. 2CM P/ BANCAD (LABOR)</t>
  </si>
  <si>
    <t>'032505</t>
  </si>
  <si>
    <t>Item: 170304 - Torneira pressão cromada diâm. 1/2" para lavatório, marcas de referência Fabrimar, Deca ou Docol</t>
  </si>
  <si>
    <r>
      <rPr>
        <b/>
        <sz val="8"/>
        <color rgb="FF000000"/>
        <rFont val="Tahoma"/>
        <family val="2"/>
        <charset val="1"/>
      </rPr>
      <t>Código Base:</t>
    </r>
    <r>
      <rPr>
        <sz val="8"/>
        <color rgb="FF000000"/>
        <rFont val="Tahoma"/>
        <family val="2"/>
        <charset val="1"/>
      </rPr>
      <t> '170304</t>
    </r>
  </si>
  <si>
    <t>TORNEIRA DE PRESSAO CROMADA P/LAVATORIO 1/2" (LABOR)</t>
  </si>
  <si>
    <t>'066012</t>
  </si>
  <si>
    <r>
      <rPr>
        <b/>
        <sz val="8"/>
        <color rgb="FF000000"/>
        <rFont val="Tahoma"/>
        <family val="2"/>
        <charset val="1"/>
      </rPr>
      <t>Item:</t>
    </r>
    <r>
      <rPr>
        <sz val="8"/>
        <color rgb="FF000000"/>
        <rFont val="Tahoma"/>
        <family val="2"/>
        <charset val="1"/>
      </rPr>
      <t> </t>
    </r>
    <r>
      <rPr>
        <b/>
        <sz val="8"/>
        <color rgb="FF000000"/>
        <rFont val="Tahoma"/>
        <family val="2"/>
        <charset val="1"/>
      </rPr>
      <t>170306 - Torneira para tanque, marcas de referência Fabrimar, Deca ou Docol.</t>
    </r>
  </si>
  <si>
    <r>
      <rPr>
        <b/>
        <sz val="8"/>
        <color rgb="FF000000"/>
        <rFont val="Tahoma"/>
        <family val="2"/>
        <charset val="1"/>
      </rPr>
      <t>Código Base:</t>
    </r>
    <r>
      <rPr>
        <sz val="8"/>
        <color rgb="FF000000"/>
        <rFont val="Tahoma"/>
        <family val="2"/>
        <charset val="1"/>
      </rPr>
      <t> '170306</t>
    </r>
  </si>
  <si>
    <t>TORNEIRA PARA TANQUE (LABOR)</t>
  </si>
  <si>
    <t>'066008</t>
  </si>
  <si>
    <r>
      <rPr>
        <b/>
        <sz val="8"/>
        <color rgb="FF000000"/>
        <rFont val="Tahoma"/>
        <family val="2"/>
        <charset val="1"/>
      </rPr>
      <t>Item:</t>
    </r>
    <r>
      <rPr>
        <sz val="8"/>
        <color rgb="FF000000"/>
        <rFont val="Tahoma"/>
        <family val="2"/>
        <charset val="1"/>
      </rPr>
      <t> </t>
    </r>
    <r>
      <rPr>
        <b/>
        <sz val="8"/>
        <color rgb="FF000000"/>
        <rFont val="Tahoma"/>
        <family val="2"/>
        <charset val="1"/>
      </rPr>
      <t>170345 - Válvula de descarga com canopla cromada de 32mm (11/4"), marcas de referência Fabrimar, Deca ou Docol</t>
    </r>
  </si>
  <si>
    <r>
      <rPr>
        <b/>
        <sz val="8"/>
        <color rgb="FF000000"/>
        <rFont val="Tahoma"/>
        <family val="2"/>
        <charset val="1"/>
      </rPr>
      <t>Código Base:</t>
    </r>
    <r>
      <rPr>
        <sz val="8"/>
        <color rgb="FF000000"/>
        <rFont val="Tahoma"/>
        <family val="2"/>
        <charset val="1"/>
      </rPr>
      <t> '170345</t>
    </r>
  </si>
  <si>
    <t>TUBO DE ACO GALVANIZADO 48,30 X 3,00MM (1 1/2") LEVE (LABOR)</t>
  </si>
  <si>
    <t>'060505</t>
  </si>
  <si>
    <t>VALVULA DE DESCARGA COM CANOPLA CROMADA 11/4" (LABOR)</t>
  </si>
  <si>
    <t>'064094</t>
  </si>
  <si>
    <r>
      <rPr>
        <b/>
        <sz val="8"/>
        <color rgb="FF000000"/>
        <rFont val="Tahoma"/>
        <family val="2"/>
        <charset val="1"/>
      </rPr>
      <t>Item:</t>
    </r>
    <r>
      <rPr>
        <sz val="8"/>
        <color rgb="FF000000"/>
        <rFont val="Tahoma"/>
        <family val="2"/>
        <charset val="1"/>
      </rPr>
      <t> </t>
    </r>
    <r>
      <rPr>
        <b/>
        <sz val="8"/>
        <color rgb="FF000000"/>
        <rFont val="Tahoma"/>
        <family val="2"/>
        <charset val="1"/>
      </rPr>
      <t>170357 - Chuveiro com desviador flexivel e ducha manual, mod. 1975C ref. Deca ou equivalente</t>
    </r>
  </si>
  <si>
    <r>
      <rPr>
        <b/>
        <sz val="8"/>
        <color rgb="FF000000"/>
        <rFont val="Tahoma"/>
        <family val="2"/>
        <charset val="1"/>
      </rPr>
      <t>Código Base:</t>
    </r>
    <r>
      <rPr>
        <sz val="8"/>
        <color rgb="FF000000"/>
        <rFont val="Tahoma"/>
        <family val="2"/>
        <charset val="1"/>
      </rPr>
      <t> '170357</t>
    </r>
  </si>
  <si>
    <t>CHUVEIRO CROMADO COM DESVIADOR FLEXIVEL 1975C (LABOR)</t>
  </si>
  <si>
    <t>'066608</t>
  </si>
  <si>
    <r>
      <rPr>
        <b/>
        <sz val="8"/>
        <color rgb="FF000000"/>
        <rFont val="Tahoma"/>
        <family val="2"/>
        <charset val="1"/>
      </rPr>
      <t>Item:</t>
    </r>
    <r>
      <rPr>
        <sz val="8"/>
        <color rgb="FF000000"/>
        <rFont val="Tahoma"/>
        <family val="2"/>
        <charset val="1"/>
      </rPr>
      <t> </t>
    </r>
    <r>
      <rPr>
        <b/>
        <sz val="8"/>
        <color rgb="FF000000"/>
        <rFont val="Tahoma"/>
        <family val="2"/>
        <charset val="1"/>
      </rPr>
      <t>170507 - Lavatório de aço inox, liga AISI 304, N° 18, marcas de referência Fisher, Metalpress ou Mekal, inclusive apoio de concreto, argamassa de apoio e assentamento, válvula e sifão cromados, exclusive torneira, conf. projeto</t>
    </r>
  </si>
  <si>
    <r>
      <rPr>
        <b/>
        <sz val="8"/>
        <color rgb="FF000000"/>
        <rFont val="Tahoma"/>
        <family val="2"/>
        <charset val="1"/>
      </rPr>
      <t>Código Base:</t>
    </r>
    <r>
      <rPr>
        <sz val="8"/>
        <color rgb="FF000000"/>
        <rFont val="Tahoma"/>
        <family val="2"/>
        <charset val="1"/>
      </rPr>
      <t> '170507</t>
    </r>
  </si>
  <si>
    <t>VALVULA DE SAIDA P/ PIA OU TANQUE CROMADA 11/4" (LABOR)</t>
  </si>
  <si>
    <t>'064003</t>
  </si>
  <si>
    <t>SIFAO ACO INOX CROMADO P/ LAVATORIO 1 1/4" (LABOR)</t>
  </si>
  <si>
    <t>'064511</t>
  </si>
  <si>
    <t>LAVATORIO EM ACO INOX, LIGA AISI 304 N.1 (LABOR)</t>
  </si>
  <si>
    <t>'065556</t>
  </si>
  <si>
    <t>Item: 190116 - Pintura com tinta esmalte sintético, marcas de referência Suvinil, Coral e Metalatex, inclusive selador acrílico, em paredes, a duas demãos</t>
  </si>
  <si>
    <r>
      <rPr>
        <b/>
        <sz val="8"/>
        <color rgb="FF000000"/>
        <rFont val="Tahoma"/>
        <family val="2"/>
        <charset val="1"/>
      </rPr>
      <t>Código Base:</t>
    </r>
    <r>
      <rPr>
        <sz val="8"/>
        <color rgb="FF000000"/>
        <rFont val="Tahoma"/>
        <family val="2"/>
        <charset val="1"/>
      </rPr>
      <t> '190116</t>
    </r>
  </si>
  <si>
    <t>PINTOR (LABOR)</t>
  </si>
  <si>
    <t>'010140</t>
  </si>
  <si>
    <t>ESMALTE SINTETICO (LABOR)</t>
  </si>
  <si>
    <t>'037502</t>
  </si>
  <si>
    <t>SELADOR ACRILICO (LABOR)</t>
  </si>
  <si>
    <t>'037519</t>
  </si>
  <si>
    <t>AGUARRAZ MINERAL (LABOR)</t>
  </si>
  <si>
    <t>'038001</t>
  </si>
  <si>
    <t>LIXA PARA MADEIRA/MASSA Nº 150 (LABOR)</t>
  </si>
  <si>
    <t>'038013</t>
  </si>
  <si>
    <t>Item: 190103 - Emassamento de paredes e forros, com duas demãos de massa acrílica, marcas de referência Suvinil, Coral ou Metalatex</t>
  </si>
  <si>
    <r>
      <rPr>
        <b/>
        <sz val="8"/>
        <color rgb="FF000000"/>
        <rFont val="Tahoma"/>
        <family val="2"/>
        <charset val="1"/>
      </rPr>
      <t>Código Base:</t>
    </r>
    <r>
      <rPr>
        <sz val="8"/>
        <color rgb="FF000000"/>
        <rFont val="Tahoma"/>
        <family val="2"/>
        <charset val="1"/>
      </rPr>
      <t> '190103</t>
    </r>
  </si>
  <si>
    <t>MASSA ACRILICA (LABOR)</t>
  </si>
  <si>
    <t>'038014</t>
  </si>
  <si>
    <t>Item: 200401 - Limpeza geral da obra (edificação)</t>
  </si>
  <si>
    <r>
      <rPr>
        <b/>
        <sz val="8"/>
        <color rgb="FF000000"/>
        <rFont val="Tahoma"/>
        <family val="2"/>
        <charset val="1"/>
      </rPr>
      <t>Código Base:</t>
    </r>
    <r>
      <rPr>
        <sz val="8"/>
        <color rgb="FF000000"/>
        <rFont val="Tahoma"/>
        <family val="2"/>
        <charset val="1"/>
      </rPr>
      <t> '200401</t>
    </r>
  </si>
  <si>
    <t>Item: 200576 - Placa para inauguração de obra em alumínio polido e=4mm, dimensões 40 x 50 cm, gravação em baixo relevo, inclusive pintura e fixação</t>
  </si>
  <si>
    <r>
      <rPr>
        <b/>
        <sz val="8"/>
        <color rgb="FF000000"/>
        <rFont val="Tahoma"/>
        <family val="2"/>
        <charset val="1"/>
      </rPr>
      <t>Código Base:</t>
    </r>
    <r>
      <rPr>
        <sz val="8"/>
        <color rgb="FF000000"/>
        <rFont val="Tahoma"/>
        <family val="2"/>
        <charset val="1"/>
      </rPr>
      <t> '200576</t>
    </r>
  </si>
  <si>
    <t>BUCHA PLASTICA COM PARAFUSO - 8MM (LABOR)</t>
  </si>
  <si>
    <t>'026548</t>
  </si>
  <si>
    <t>PLACA P/ INAUGURACAO OBRA EM ALUM POLIDO 40X50CM (LABOR)</t>
  </si>
  <si>
    <t>'078203</t>
  </si>
  <si>
    <t>Wellington Lozer Giacomim</t>
  </si>
  <si>
    <t xml:space="preserve">SUPERINTENDENTE EXECUTIVO </t>
  </si>
  <si>
    <t>QUADRO QDFL-A, DIM1500X800X220 MM GERAL 160 AMP. MONTADO CONFORME PROJETO</t>
  </si>
  <si>
    <t>QUADRO QDAC-B MAQUINAS, DISJUNTOR GERAL 250 AMP. MONTADO CONFORME PROJETO</t>
  </si>
  <si>
    <t>QUADRO QGBT GERAL, DIM.1500X800X400 MM DISJ. GERAL 630 A CONFORME PROJETO</t>
  </si>
  <si>
    <t xml:space="preserve">PORTA lisa interna de madeira P5, abrir, KIT PORTA PRONTA (fornecimento, colocação e acabamento), de duas folhas com batente e guarnição, 1,20 x 2,10 m, com acabamento em laminado melamínico, visor e chapa inox </t>
  </si>
  <si>
    <t>VIDRO ARAMADO, ESPESSURA 7MM</t>
  </si>
  <si>
    <t>Forro removível modular knaulf 625x625, apoiadas em perfis T invertido de aço galvanizado com pintura eletrostática na cor branca</t>
  </si>
  <si>
    <t>QUADRO SALA CIRURGICA 01, DIM 760X600X150 MM MONTADO CONFORME PROJETO</t>
  </si>
  <si>
    <t>QUADRO SALA CIRURGICA 02, DIM 760X600X150 MM MONTADO CONFORME PROJETO</t>
  </si>
  <si>
    <t>QUADRO SALA CIRURGICA 03, DIM 760X600X150 MM MONTADO CONFORME PROJETO</t>
  </si>
  <si>
    <t>QUADRO SALA CIRURGICA 04, DIM 760X600X150 MM MONTADO CONFORME PROJETO</t>
  </si>
  <si>
    <t>QUADRO SALA CIRURGICA 05, DIM 760X600X150 MM MONTADO CONFORME PROJETO</t>
  </si>
  <si>
    <t>QUADRO SALA CIRURGICA 06, DIM 760X600X150 MM MONTADO CONFORME PROJETO</t>
  </si>
  <si>
    <t>Instalação da rede de gases medicinais (oxigênio, Vácuo, Ar comprimido), incluindo tubulação de Cobre Classe A, conexões, válvula esfera tripartida, solda prata sem cádmio, posto de consumo, painéis de alarme e réguas</t>
  </si>
  <si>
    <t>004/01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</si>
</sst>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.00_-;\-* #,##0.00_-;_-* \-??_-;_-@_-"/>
    <numFmt numFmtId="165" formatCode="0.0000%"/>
    <numFmt numFmtId="166" formatCode="_-* #,##0.000_-;\-* #,##0.000_-;_-* \-??_-;_-@_-"/>
    <numFmt numFmtId="167" formatCode="#,##0.00000"/>
    <numFmt numFmtId="168" formatCode="d/m/yyyy"/>
    <numFmt numFmtId="169" formatCode="0.0%"/>
    <numFmt numFmtId="170" formatCode="#,##0.000000000"/>
    <numFmt numFmtId="171" formatCode="#,##0.0000000"/>
  </numFmts>
  <fonts count="32" x14ac:knownFonts="1">
    <font>
      <sz val="11"/>
      <color rgb="FF000000"/>
      <name val="Calibri"/>
      <family val="2"/>
      <charset val="1"/>
    </font>
    <font>
      <sz val="10"/>
      <name val="Times New Roman"/>
      <family val="1"/>
      <charset val="204"/>
    </font>
    <font>
      <sz val="10"/>
      <name val="Arial"/>
      <family val="2"/>
      <charset val="1"/>
    </font>
    <font>
      <sz val="11"/>
      <color rgb="FF000000"/>
      <name val="Calibri"/>
      <family val="2"/>
      <charset val="204"/>
    </font>
    <font>
      <sz val="9"/>
      <name val="Verdana"/>
      <family val="2"/>
      <charset val="1"/>
    </font>
    <font>
      <sz val="9"/>
      <color rgb="FF000000"/>
      <name val="Tahoma"/>
      <family val="2"/>
      <charset val="1"/>
    </font>
    <font>
      <b/>
      <sz val="14"/>
      <color rgb="FF000000"/>
      <name val="Tahoma"/>
      <family val="2"/>
      <charset val="1"/>
    </font>
    <font>
      <b/>
      <sz val="9"/>
      <color rgb="FF000000"/>
      <name val="Tahoma"/>
      <family val="2"/>
      <charset val="1"/>
    </font>
    <font>
      <b/>
      <sz val="8"/>
      <color rgb="FF000000"/>
      <name val="Tahoma"/>
      <family val="2"/>
      <charset val="1"/>
    </font>
    <font>
      <sz val="8"/>
      <color rgb="FF000000"/>
      <name val="Tahoma"/>
      <family val="2"/>
      <charset val="1"/>
    </font>
    <font>
      <sz val="8"/>
      <name val="Tahoma"/>
      <family val="2"/>
      <charset val="1"/>
    </font>
    <font>
      <sz val="9"/>
      <name val="Tahoma"/>
      <family val="2"/>
      <charset val="1"/>
    </font>
    <font>
      <b/>
      <sz val="8"/>
      <name val="Tahoma"/>
      <family val="2"/>
      <charset val="1"/>
    </font>
    <font>
      <sz val="7"/>
      <name val="Tahoma"/>
      <family val="2"/>
      <charset val="1"/>
    </font>
    <font>
      <b/>
      <sz val="7"/>
      <name val="Tahoma"/>
      <family val="2"/>
      <charset val="1"/>
    </font>
    <font>
      <sz val="10"/>
      <name val="Tahoma"/>
      <family val="2"/>
      <charset val="1"/>
    </font>
    <font>
      <b/>
      <sz val="12"/>
      <color rgb="FF000000"/>
      <name val="Tahoma"/>
      <family val="2"/>
      <charset val="1"/>
    </font>
    <font>
      <sz val="12"/>
      <color rgb="FF000000"/>
      <name val="Tahoma"/>
      <family val="2"/>
      <charset val="1"/>
    </font>
    <font>
      <b/>
      <sz val="10"/>
      <color rgb="FF000000"/>
      <name val="Tahoma"/>
      <family val="2"/>
      <charset val="1"/>
    </font>
    <font>
      <sz val="10"/>
      <color rgb="FF000000"/>
      <name val="Tahoma"/>
      <family val="2"/>
      <charset val="1"/>
    </font>
    <font>
      <b/>
      <sz val="10"/>
      <name val="Tahoma"/>
      <family val="2"/>
      <charset val="1"/>
    </font>
    <font>
      <sz val="3"/>
      <name val="Tahoma"/>
      <family val="2"/>
      <charset val="1"/>
    </font>
    <font>
      <b/>
      <sz val="3"/>
      <name val="Tahoma"/>
      <family val="2"/>
      <charset val="1"/>
    </font>
    <font>
      <i/>
      <sz val="10"/>
      <name val="Tahoma"/>
      <family val="2"/>
      <charset val="1"/>
    </font>
    <font>
      <u/>
      <sz val="10"/>
      <name val="Tahoma"/>
      <family val="2"/>
      <charset val="1"/>
    </font>
    <font>
      <b/>
      <i/>
      <sz val="14"/>
      <name val="Tahoma"/>
      <family val="2"/>
      <charset val="1"/>
    </font>
    <font>
      <b/>
      <sz val="10"/>
      <color rgb="FFFF0000"/>
      <name val="Tahoma"/>
      <family val="2"/>
      <charset val="1"/>
    </font>
    <font>
      <b/>
      <sz val="9"/>
      <name val="Tahoma"/>
      <family val="2"/>
      <charset val="1"/>
    </font>
    <font>
      <sz val="9"/>
      <color rgb="FF000000"/>
      <name val="Segoe UI"/>
      <family val="2"/>
      <charset val="1"/>
    </font>
    <font>
      <sz val="11"/>
      <color rgb="FF000000"/>
      <name val="Tahoma"/>
      <family val="2"/>
      <charset val="1"/>
    </font>
    <font>
      <b/>
      <i/>
      <sz val="8"/>
      <color rgb="FF000000"/>
      <name val="Tahoma"/>
      <family val="2"/>
      <charset val="1"/>
    </font>
    <font>
      <sz val="11"/>
      <color rgb="FF000000"/>
      <name val="Calibri"/>
      <family val="2"/>
      <charset val="1"/>
    </font>
  </fonts>
  <fills count="10">
    <fill>
      <patternFill patternType="none"/>
    </fill>
    <fill>
      <patternFill patternType="gray125"/>
    </fill>
    <fill>
      <patternFill patternType="solid">
        <fgColor rgb="FFCFCFCF"/>
        <bgColor rgb="FFC0C0C0"/>
      </patternFill>
    </fill>
    <fill>
      <patternFill patternType="solid">
        <fgColor rgb="FFFCD5B5"/>
        <bgColor rgb="FFE6E6E6"/>
      </patternFill>
    </fill>
    <fill>
      <patternFill patternType="solid">
        <fgColor rgb="FFFFFF99"/>
        <bgColor rgb="FFFFFFCC"/>
      </patternFill>
    </fill>
    <fill>
      <patternFill patternType="solid">
        <fgColor rgb="FFC0C0C0"/>
        <bgColor rgb="FFCFCFCF"/>
      </patternFill>
    </fill>
    <fill>
      <patternFill patternType="solid">
        <fgColor rgb="FFFFFFCC"/>
        <bgColor rgb="FFFFFFFF"/>
      </patternFill>
    </fill>
    <fill>
      <patternFill patternType="solid">
        <fgColor rgb="FF969696"/>
        <bgColor rgb="FF808080"/>
      </patternFill>
    </fill>
    <fill>
      <patternFill patternType="solid">
        <fgColor rgb="FFE6E6E6"/>
        <bgColor rgb="FFCFCFCF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/>
      <right/>
      <top/>
      <bottom style="thin">
        <color rgb="FFFFFFFF"/>
      </bottom>
      <diagonal/>
    </border>
  </borders>
  <cellStyleXfs count="15">
    <xf numFmtId="0" fontId="0" fillId="0" borderId="0"/>
    <xf numFmtId="164" fontId="31" fillId="0" borderId="0" applyBorder="0" applyProtection="0"/>
    <xf numFmtId="9" fontId="31" fillId="0" borderId="0" applyBorder="0" applyProtection="0"/>
    <xf numFmtId="0" fontId="1" fillId="0" borderId="0" applyBorder="0" applyProtection="0">
      <alignment vertical="top" wrapText="1"/>
    </xf>
    <xf numFmtId="0" fontId="2" fillId="0" borderId="0"/>
    <xf numFmtId="0" fontId="2" fillId="0" borderId="0"/>
    <xf numFmtId="0" fontId="3" fillId="0" borderId="0"/>
    <xf numFmtId="0" fontId="31" fillId="0" borderId="0"/>
    <xf numFmtId="0" fontId="4" fillId="0" borderId="0"/>
    <xf numFmtId="9" fontId="31" fillId="0" borderId="0" applyBorder="0" applyProtection="0"/>
    <xf numFmtId="9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</cellStyleXfs>
  <cellXfs count="284">
    <xf numFmtId="0" fontId="0" fillId="0" borderId="0" xfId="0"/>
    <xf numFmtId="0" fontId="5" fillId="0" borderId="0" xfId="0" applyFont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right" vertical="center" wrapText="1"/>
    </xf>
    <xf numFmtId="17" fontId="7" fillId="0" borderId="4" xfId="0" applyNumberFormat="1" applyFont="1" applyBorder="1" applyAlignment="1">
      <alignment horizontal="right" vertical="center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right" vertical="center"/>
    </xf>
    <xf numFmtId="10" fontId="7" fillId="0" borderId="3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right" vertical="center" wrapText="1"/>
    </xf>
    <xf numFmtId="165" fontId="7" fillId="0" borderId="7" xfId="2" applyNumberFormat="1" applyFont="1" applyBorder="1" applyAlignment="1" applyProtection="1">
      <alignment horizontal="right" vertical="center"/>
    </xf>
    <xf numFmtId="0" fontId="7" fillId="0" borderId="8" xfId="0" applyFont="1" applyBorder="1" applyAlignment="1">
      <alignment vertical="center" wrapText="1"/>
    </xf>
    <xf numFmtId="0" fontId="7" fillId="0" borderId="9" xfId="0" applyFont="1" applyBorder="1" applyAlignment="1">
      <alignment vertical="center"/>
    </xf>
    <xf numFmtId="0" fontId="7" fillId="0" borderId="9" xfId="0" applyFont="1" applyBorder="1" applyAlignment="1">
      <alignment horizontal="right" vertical="center" wrapText="1"/>
    </xf>
    <xf numFmtId="0" fontId="7" fillId="0" borderId="9" xfId="0" applyFont="1" applyBorder="1" applyAlignment="1">
      <alignment horizontal="right" vertical="center"/>
    </xf>
    <xf numFmtId="10" fontId="7" fillId="0" borderId="10" xfId="0" applyNumberFormat="1" applyFont="1" applyBorder="1" applyAlignment="1">
      <alignment horizontal="right" vertical="center"/>
    </xf>
    <xf numFmtId="0" fontId="8" fillId="2" borderId="11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49" fontId="8" fillId="3" borderId="11" xfId="0" applyNumberFormat="1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center" vertical="center" wrapText="1"/>
    </xf>
    <xf numFmtId="4" fontId="9" fillId="3" borderId="11" xfId="0" applyNumberFormat="1" applyFont="1" applyFill="1" applyBorder="1" applyAlignment="1">
      <alignment horizontal="center" vertical="center" wrapText="1"/>
    </xf>
    <xf numFmtId="4" fontId="9" fillId="3" borderId="11" xfId="0" applyNumberFormat="1" applyFont="1" applyFill="1" applyBorder="1" applyAlignment="1">
      <alignment horizontal="right" vertical="center" wrapText="1"/>
    </xf>
    <xf numFmtId="4" fontId="8" fillId="3" borderId="11" xfId="0" applyNumberFormat="1" applyFont="1" applyFill="1" applyBorder="1" applyAlignment="1">
      <alignment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 wrapText="1"/>
    </xf>
    <xf numFmtId="4" fontId="9" fillId="0" borderId="11" xfId="0" applyNumberFormat="1" applyFont="1" applyBorder="1" applyAlignment="1">
      <alignment horizontal="center" vertical="center" wrapText="1"/>
    </xf>
    <xf numFmtId="4" fontId="9" fillId="0" borderId="11" xfId="0" applyNumberFormat="1" applyFont="1" applyBorder="1" applyAlignment="1">
      <alignment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center" wrapText="1"/>
    </xf>
    <xf numFmtId="4" fontId="9" fillId="0" borderId="11" xfId="0" applyNumberFormat="1" applyFont="1" applyBorder="1" applyAlignment="1">
      <alignment horizontal="center" vertical="center" wrapText="1"/>
    </xf>
    <xf numFmtId="4" fontId="10" fillId="0" borderId="11" xfId="0" applyNumberFormat="1" applyFont="1" applyBorder="1" applyAlignment="1">
      <alignment horizontal="center" vertical="center"/>
    </xf>
    <xf numFmtId="4" fontId="9" fillId="0" borderId="11" xfId="0" applyNumberFormat="1" applyFont="1" applyBorder="1" applyAlignment="1">
      <alignment vertical="center" wrapText="1"/>
    </xf>
    <xf numFmtId="166" fontId="10" fillId="0" borderId="11" xfId="1" applyNumberFormat="1" applyFont="1" applyBorder="1" applyAlignment="1" applyProtection="1">
      <alignment horizontal="center" vertical="center"/>
    </xf>
    <xf numFmtId="49" fontId="8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4" fontId="9" fillId="0" borderId="11" xfId="7" applyNumberFormat="1" applyFont="1" applyBorder="1" applyAlignment="1">
      <alignment horizontal="center" vertical="center" wrapText="1"/>
    </xf>
    <xf numFmtId="167" fontId="10" fillId="0" borderId="11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 wrapText="1"/>
    </xf>
    <xf numFmtId="0" fontId="10" fillId="0" borderId="11" xfId="7" applyFont="1" applyBorder="1" applyAlignment="1">
      <alignment horizontal="left" vertical="center" wrapText="1"/>
    </xf>
    <xf numFmtId="0" fontId="10" fillId="0" borderId="11" xfId="7" applyFont="1" applyBorder="1" applyAlignment="1">
      <alignment horizontal="center" vertical="center"/>
    </xf>
    <xf numFmtId="4" fontId="8" fillId="0" borderId="11" xfId="0" applyNumberFormat="1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0" fontId="10" fillId="0" borderId="11" xfId="7" applyFont="1" applyBorder="1" applyAlignment="1">
      <alignment horizontal="left" vertical="center" wrapText="1"/>
    </xf>
    <xf numFmtId="0" fontId="9" fillId="0" borderId="11" xfId="0" applyFont="1" applyBorder="1" applyAlignment="1">
      <alignment vertical="center" wrapText="1"/>
    </xf>
    <xf numFmtId="0" fontId="9" fillId="0" borderId="11" xfId="0" applyFont="1" applyBorder="1" applyAlignment="1">
      <alignment horizontal="center" vertical="center"/>
    </xf>
    <xf numFmtId="4" fontId="9" fillId="0" borderId="11" xfId="0" applyNumberFormat="1" applyFont="1" applyBorder="1" applyAlignment="1">
      <alignment horizontal="center" vertical="center"/>
    </xf>
    <xf numFmtId="4" fontId="9" fillId="0" borderId="0" xfId="0" applyNumberFormat="1" applyFont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vertical="center"/>
    </xf>
    <xf numFmtId="4" fontId="8" fillId="0" borderId="4" xfId="0" applyNumberFormat="1" applyFont="1" applyBorder="1" applyAlignment="1">
      <alignment horizontal="right" vertical="center"/>
    </xf>
    <xf numFmtId="4" fontId="8" fillId="0" borderId="3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10" fillId="0" borderId="0" xfId="8" applyFont="1"/>
    <xf numFmtId="0" fontId="10" fillId="0" borderId="0" xfId="8" applyFont="1" applyAlignment="1">
      <alignment horizontal="right"/>
    </xf>
    <xf numFmtId="168" fontId="10" fillId="0" borderId="0" xfId="8" applyNumberFormat="1" applyFont="1"/>
    <xf numFmtId="0" fontId="11" fillId="0" borderId="0" xfId="8" applyFont="1"/>
    <xf numFmtId="10" fontId="7" fillId="0" borderId="6" xfId="0" applyNumberFormat="1" applyFont="1" applyBorder="1" applyAlignment="1">
      <alignment horizontal="center" vertical="center"/>
    </xf>
    <xf numFmtId="10" fontId="7" fillId="0" borderId="7" xfId="0" applyNumberFormat="1" applyFont="1" applyBorder="1" applyAlignment="1">
      <alignment horizontal="right" vertical="center"/>
    </xf>
    <xf numFmtId="0" fontId="7" fillId="0" borderId="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right" vertical="center" wrapText="1"/>
    </xf>
    <xf numFmtId="4" fontId="5" fillId="0" borderId="13" xfId="0" applyNumberFormat="1" applyFont="1" applyBorder="1" applyAlignment="1">
      <alignment horizontal="right" vertical="center" wrapText="1"/>
    </xf>
    <xf numFmtId="0" fontId="5" fillId="0" borderId="14" xfId="0" applyFont="1" applyBorder="1" applyAlignment="1">
      <alignment horizontal="right" vertical="center" wrapText="1"/>
    </xf>
    <xf numFmtId="4" fontId="5" fillId="0" borderId="15" xfId="0" applyNumberFormat="1" applyFont="1" applyBorder="1" applyAlignment="1">
      <alignment horizontal="right" vertical="center" wrapText="1"/>
    </xf>
    <xf numFmtId="0" fontId="5" fillId="0" borderId="3" xfId="0" applyFont="1" applyBorder="1" applyAlignment="1">
      <alignment vertical="center"/>
    </xf>
    <xf numFmtId="4" fontId="7" fillId="0" borderId="4" xfId="0" applyNumberFormat="1" applyFont="1" applyBorder="1" applyAlignment="1">
      <alignment horizontal="right" vertical="center"/>
    </xf>
    <xf numFmtId="4" fontId="7" fillId="0" borderId="4" xfId="0" applyNumberFormat="1" applyFont="1" applyBorder="1" applyAlignment="1">
      <alignment horizontal="center" vertical="center"/>
    </xf>
    <xf numFmtId="4" fontId="5" fillId="0" borderId="0" xfId="0" applyNumberFormat="1" applyFont="1" applyAlignment="1">
      <alignment vertical="center"/>
    </xf>
    <xf numFmtId="0" fontId="11" fillId="0" borderId="0" xfId="8" applyFont="1" applyAlignment="1">
      <alignment horizontal="right"/>
    </xf>
    <xf numFmtId="0" fontId="7" fillId="0" borderId="3" xfId="0" applyFont="1" applyBorder="1" applyAlignment="1">
      <alignment horizontal="right" vertical="center"/>
    </xf>
    <xf numFmtId="0" fontId="7" fillId="0" borderId="8" xfId="0" applyFont="1" applyBorder="1" applyAlignment="1">
      <alignment vertical="center"/>
    </xf>
    <xf numFmtId="0" fontId="7" fillId="0" borderId="9" xfId="0" applyFont="1" applyBorder="1" applyAlignment="1">
      <alignment horizontal="center" vertical="center"/>
    </xf>
    <xf numFmtId="0" fontId="12" fillId="0" borderId="11" xfId="8" applyFont="1" applyBorder="1" applyAlignment="1">
      <alignment horizontal="center" vertical="center"/>
    </xf>
    <xf numFmtId="17" fontId="12" fillId="0" borderId="11" xfId="8" applyNumberFormat="1" applyFont="1" applyBorder="1" applyAlignment="1">
      <alignment horizontal="center" vertical="center"/>
    </xf>
    <xf numFmtId="0" fontId="11" fillId="0" borderId="0" xfId="8" applyFont="1" applyAlignment="1">
      <alignment vertical="center"/>
    </xf>
    <xf numFmtId="4" fontId="13" fillId="4" borderId="11" xfId="8" applyNumberFormat="1" applyFont="1" applyFill="1" applyBorder="1" applyAlignment="1">
      <alignment horizontal="center" vertical="center"/>
    </xf>
    <xf numFmtId="4" fontId="13" fillId="0" borderId="11" xfId="8" applyNumberFormat="1" applyFont="1" applyBorder="1" applyAlignment="1">
      <alignment horizontal="center" vertical="center"/>
    </xf>
    <xf numFmtId="4" fontId="14" fillId="4" borderId="11" xfId="8" applyNumberFormat="1" applyFont="1" applyFill="1" applyBorder="1" applyAlignment="1">
      <alignment horizontal="center" vertical="center"/>
    </xf>
    <xf numFmtId="4" fontId="14" fillId="0" borderId="11" xfId="8" applyNumberFormat="1" applyFont="1" applyBorder="1" applyAlignment="1">
      <alignment horizontal="center" vertical="center"/>
    </xf>
    <xf numFmtId="4" fontId="13" fillId="5" borderId="11" xfId="8" applyNumberFormat="1" applyFont="1" applyFill="1" applyBorder="1" applyAlignment="1">
      <alignment horizontal="center" vertical="center"/>
    </xf>
    <xf numFmtId="4" fontId="14" fillId="5" borderId="11" xfId="8" applyNumberFormat="1" applyFont="1" applyFill="1" applyBorder="1" applyAlignment="1">
      <alignment horizontal="center" vertical="center"/>
    </xf>
    <xf numFmtId="0" fontId="10" fillId="0" borderId="11" xfId="8" applyFont="1" applyBorder="1" applyAlignment="1">
      <alignment vertical="center"/>
    </xf>
    <xf numFmtId="0" fontId="13" fillId="0" borderId="11" xfId="8" applyFont="1" applyBorder="1" applyAlignment="1">
      <alignment vertical="center"/>
    </xf>
    <xf numFmtId="0" fontId="15" fillId="0" borderId="0" xfId="4" applyFont="1" applyProtection="1"/>
    <xf numFmtId="0" fontId="15" fillId="0" borderId="0" xfId="4" applyFont="1" applyAlignment="1" applyProtection="1">
      <alignment horizontal="center"/>
    </xf>
    <xf numFmtId="0" fontId="15" fillId="0" borderId="0" xfId="4" applyFont="1" applyProtection="1"/>
    <xf numFmtId="0" fontId="16" fillId="0" borderId="0" xfId="0" applyFont="1" applyBorder="1" applyAlignment="1"/>
    <xf numFmtId="0" fontId="17" fillId="0" borderId="0" xfId="0" applyFont="1"/>
    <xf numFmtId="0" fontId="17" fillId="0" borderId="0" xfId="0" applyFont="1" applyAlignment="1">
      <alignment horizontal="left"/>
    </xf>
    <xf numFmtId="0" fontId="18" fillId="0" borderId="0" xfId="0" applyFont="1" applyBorder="1" applyAlignment="1">
      <alignment horizontal="center"/>
    </xf>
    <xf numFmtId="0" fontId="19" fillId="0" borderId="0" xfId="0" applyFont="1"/>
    <xf numFmtId="0" fontId="19" fillId="0" borderId="0" xfId="0" applyFont="1" applyAlignment="1">
      <alignment horizontal="left"/>
    </xf>
    <xf numFmtId="0" fontId="9" fillId="0" borderId="0" xfId="0" applyFont="1" applyBorder="1" applyAlignment="1">
      <alignment horizontal="right" vertical="center"/>
    </xf>
    <xf numFmtId="0" fontId="18" fillId="0" borderId="0" xfId="0" applyFont="1"/>
    <xf numFmtId="10" fontId="18" fillId="6" borderId="0" xfId="0" applyNumberFormat="1" applyFont="1" applyFill="1" applyBorder="1" applyAlignment="1" applyProtection="1">
      <alignment horizontal="left" vertical="center" wrapText="1"/>
      <protection locked="0"/>
    </xf>
    <xf numFmtId="0" fontId="19" fillId="0" borderId="0" xfId="0" applyFont="1" applyBorder="1" applyAlignment="1">
      <alignment horizontal="right" vertical="center"/>
    </xf>
    <xf numFmtId="10" fontId="18" fillId="0" borderId="0" xfId="0" applyNumberFormat="1" applyFont="1" applyBorder="1" applyAlignment="1">
      <alignment horizontal="left" vertical="center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wrapText="1"/>
    </xf>
    <xf numFmtId="0" fontId="21" fillId="0" borderId="0" xfId="4" applyFont="1" applyProtection="1"/>
    <xf numFmtId="0" fontId="22" fillId="0" borderId="0" xfId="4" applyFont="1" applyAlignment="1" applyProtection="1"/>
    <xf numFmtId="0" fontId="20" fillId="0" borderId="0" xfId="4" applyFont="1" applyAlignment="1" applyProtection="1">
      <alignment horizontal="center"/>
    </xf>
    <xf numFmtId="0" fontId="20" fillId="0" borderId="0" xfId="4" applyFont="1" applyAlignment="1" applyProtection="1"/>
    <xf numFmtId="0" fontId="15" fillId="6" borderId="0" xfId="4" applyFont="1" applyFill="1" applyAlignment="1" applyProtection="1">
      <protection locked="0"/>
    </xf>
    <xf numFmtId="0" fontId="15" fillId="0" borderId="0" xfId="4" applyFont="1" applyAlignment="1" applyProtection="1"/>
    <xf numFmtId="0" fontId="21" fillId="0" borderId="0" xfId="4" applyFont="1" applyAlignment="1" applyProtection="1"/>
    <xf numFmtId="0" fontId="22" fillId="0" borderId="0" xfId="4" applyFont="1" applyAlignment="1" applyProtection="1">
      <alignment horizontal="center"/>
    </xf>
    <xf numFmtId="0" fontId="22" fillId="0" borderId="0" xfId="4" applyFont="1" applyAlignment="1" applyProtection="1"/>
    <xf numFmtId="0" fontId="15" fillId="0" borderId="0" xfId="4" applyFont="1" applyAlignment="1" applyProtection="1">
      <alignment horizontal="center"/>
    </xf>
    <xf numFmtId="0" fontId="22" fillId="0" borderId="0" xfId="4" applyFont="1" applyAlignment="1" applyProtection="1">
      <alignment horizontal="center"/>
    </xf>
    <xf numFmtId="0" fontId="15" fillId="0" borderId="0" xfId="4" applyFont="1" applyAlignment="1" applyProtection="1">
      <alignment horizontal="right"/>
    </xf>
    <xf numFmtId="0" fontId="15" fillId="0" borderId="16" xfId="4" applyFont="1" applyBorder="1" applyAlignment="1" applyProtection="1">
      <alignment horizontal="justify" vertical="top" wrapText="1"/>
    </xf>
    <xf numFmtId="2" fontId="15" fillId="6" borderId="17" xfId="4" applyNumberFormat="1" applyFont="1" applyFill="1" applyBorder="1" applyAlignment="1" applyProtection="1">
      <alignment horizontal="center" vertical="top" wrapText="1"/>
      <protection locked="0"/>
    </xf>
    <xf numFmtId="0" fontId="15" fillId="0" borderId="13" xfId="4" applyFont="1" applyBorder="1" applyAlignment="1" applyProtection="1">
      <alignment horizontal="center" vertical="top" wrapText="1"/>
    </xf>
    <xf numFmtId="0" fontId="19" fillId="0" borderId="0" xfId="4" applyFont="1" applyBorder="1" applyAlignment="1" applyProtection="1">
      <alignment horizontal="center" wrapText="1"/>
    </xf>
    <xf numFmtId="0" fontId="15" fillId="0" borderId="0" xfId="4" applyFont="1" applyBorder="1" applyProtection="1"/>
    <xf numFmtId="0" fontId="23" fillId="0" borderId="18" xfId="4" applyFont="1" applyBorder="1" applyAlignment="1" applyProtection="1">
      <alignment horizontal="justify" vertical="top" wrapText="1"/>
    </xf>
    <xf numFmtId="2" fontId="15" fillId="0" borderId="18" xfId="4" applyNumberFormat="1" applyFont="1" applyBorder="1" applyAlignment="1" applyProtection="1">
      <alignment horizontal="center" vertical="top" wrapText="1"/>
    </xf>
    <xf numFmtId="0" fontId="15" fillId="0" borderId="18" xfId="4" applyFont="1" applyBorder="1" applyAlignment="1" applyProtection="1">
      <alignment horizontal="center" vertical="top" wrapText="1"/>
    </xf>
    <xf numFmtId="0" fontId="15" fillId="0" borderId="0" xfId="4" applyFont="1" applyBorder="1" applyAlignment="1" applyProtection="1">
      <alignment horizontal="center"/>
    </xf>
    <xf numFmtId="0" fontId="15" fillId="0" borderId="0" xfId="4" applyFont="1" applyBorder="1" applyAlignment="1" applyProtection="1">
      <alignment horizontal="center"/>
    </xf>
    <xf numFmtId="0" fontId="20" fillId="0" borderId="0" xfId="4" applyFont="1" applyAlignment="1" applyProtection="1"/>
    <xf numFmtId="0" fontId="20" fillId="0" borderId="16" xfId="4" applyFont="1" applyBorder="1" applyAlignment="1" applyProtection="1">
      <alignment horizontal="justify"/>
    </xf>
    <xf numFmtId="2" fontId="20" fillId="0" borderId="17" xfId="4" applyNumberFormat="1" applyFont="1" applyBorder="1" applyAlignment="1" applyProtection="1">
      <alignment horizontal="center"/>
    </xf>
    <xf numFmtId="0" fontId="20" fillId="0" borderId="13" xfId="4" applyFont="1" applyBorder="1" applyAlignment="1" applyProtection="1">
      <alignment horizontal="center" vertical="top" wrapText="1"/>
    </xf>
    <xf numFmtId="0" fontId="23" fillId="0" borderId="16" xfId="4" applyFont="1" applyBorder="1" applyAlignment="1" applyProtection="1">
      <alignment horizontal="left" vertical="top" wrapText="1" indent="3"/>
    </xf>
    <xf numFmtId="2" fontId="15" fillId="0" borderId="17" xfId="4" applyNumberFormat="1" applyFont="1" applyBorder="1" applyAlignment="1" applyProtection="1">
      <alignment horizontal="center" vertical="top" wrapText="1"/>
    </xf>
    <xf numFmtId="0" fontId="22" fillId="0" borderId="0" xfId="4" applyFont="1" applyBorder="1" applyAlignment="1" applyProtection="1">
      <alignment horizontal="center"/>
    </xf>
    <xf numFmtId="0" fontId="22" fillId="0" borderId="0" xfId="4" applyFont="1" applyBorder="1" applyAlignment="1" applyProtection="1">
      <alignment horizontal="center"/>
    </xf>
    <xf numFmtId="2" fontId="15" fillId="0" borderId="13" xfId="4" applyNumberFormat="1" applyFont="1" applyBorder="1" applyAlignment="1" applyProtection="1">
      <alignment horizontal="center" vertical="top" wrapText="1"/>
    </xf>
    <xf numFmtId="10" fontId="26" fillId="0" borderId="0" xfId="9" applyNumberFormat="1" applyFont="1" applyBorder="1" applyAlignment="1" applyProtection="1">
      <alignment horizontal="left" vertical="center"/>
    </xf>
    <xf numFmtId="10" fontId="26" fillId="0" borderId="0" xfId="9" applyNumberFormat="1" applyFont="1" applyBorder="1" applyAlignment="1" applyProtection="1">
      <alignment horizontal="left" vertical="center" wrapText="1"/>
    </xf>
    <xf numFmtId="10" fontId="19" fillId="0" borderId="0" xfId="9" applyNumberFormat="1" applyFont="1" applyBorder="1" applyAlignment="1" applyProtection="1"/>
    <xf numFmtId="169" fontId="19" fillId="0" borderId="0" xfId="9" applyNumberFormat="1" applyFont="1" applyBorder="1" applyAlignment="1" applyProtection="1">
      <alignment horizontal="center"/>
    </xf>
    <xf numFmtId="0" fontId="10" fillId="0" borderId="0" xfId="4" applyFont="1" applyAlignment="1" applyProtection="1">
      <alignment horizontal="left"/>
    </xf>
    <xf numFmtId="0" fontId="10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6" borderId="19" xfId="0" applyFont="1" applyFill="1" applyBorder="1" applyAlignment="1" applyProtection="1">
      <alignment horizontal="center" vertical="center"/>
      <protection locked="0"/>
    </xf>
    <xf numFmtId="0" fontId="11" fillId="6" borderId="0" xfId="0" applyFont="1" applyFill="1" applyBorder="1" applyAlignment="1" applyProtection="1">
      <alignment horizontal="center" vertical="center"/>
      <protection locked="0"/>
    </xf>
    <xf numFmtId="0" fontId="27" fillId="6" borderId="19" xfId="0" applyFont="1" applyFill="1" applyBorder="1" applyAlignment="1" applyProtection="1">
      <alignment horizontal="center" vertical="center"/>
      <protection locked="0"/>
    </xf>
    <xf numFmtId="0" fontId="29" fillId="0" borderId="0" xfId="0" applyFont="1" applyAlignment="1">
      <alignment vertical="center"/>
    </xf>
    <xf numFmtId="10" fontId="7" fillId="0" borderId="9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8" borderId="11" xfId="0" applyFont="1" applyFill="1" applyBorder="1" applyAlignment="1">
      <alignment horizontal="center" vertical="center" wrapText="1"/>
    </xf>
    <xf numFmtId="0" fontId="8" fillId="8" borderId="11" xfId="0" applyFont="1" applyFill="1" applyBorder="1" applyAlignment="1">
      <alignment horizontal="left" vertical="center" wrapText="1"/>
    </xf>
    <xf numFmtId="0" fontId="8" fillId="8" borderId="11" xfId="0" applyFont="1" applyFill="1" applyBorder="1" applyAlignment="1">
      <alignment horizontal="right" vertical="center" wrapText="1"/>
    </xf>
    <xf numFmtId="170" fontId="9" fillId="0" borderId="11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right" vertical="center" wrapText="1"/>
    </xf>
    <xf numFmtId="4" fontId="9" fillId="0" borderId="11" xfId="0" applyNumberFormat="1" applyFont="1" applyBorder="1" applyAlignment="1">
      <alignment horizontal="right" vertical="center" wrapText="1"/>
    </xf>
    <xf numFmtId="0" fontId="8" fillId="0" borderId="11" xfId="0" applyFont="1" applyBorder="1" applyAlignment="1">
      <alignment horizontal="right" vertical="center" wrapText="1"/>
    </xf>
    <xf numFmtId="4" fontId="8" fillId="0" borderId="11" xfId="0" applyNumberFormat="1" applyFont="1" applyBorder="1" applyAlignment="1">
      <alignment horizontal="right" vertical="center" wrapText="1"/>
    </xf>
    <xf numFmtId="0" fontId="9" fillId="0" borderId="20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4" fontId="8" fillId="8" borderId="11" xfId="0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 vertical="center" wrapText="1"/>
    </xf>
    <xf numFmtId="0" fontId="9" fillId="0" borderId="22" xfId="0" applyFont="1" applyBorder="1" applyAlignment="1">
      <alignment horizontal="right" vertical="center" wrapText="1"/>
    </xf>
    <xf numFmtId="0" fontId="9" fillId="0" borderId="23" xfId="0" applyFont="1" applyBorder="1" applyAlignment="1">
      <alignment horizontal="right" vertical="center" wrapText="1"/>
    </xf>
    <xf numFmtId="0" fontId="9" fillId="0" borderId="25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right" vertical="center" wrapText="1"/>
    </xf>
    <xf numFmtId="0" fontId="30" fillId="0" borderId="0" xfId="0" applyFont="1" applyBorder="1" applyAlignment="1">
      <alignment horizontal="right" vertical="center" wrapText="1"/>
    </xf>
    <xf numFmtId="0" fontId="30" fillId="0" borderId="26" xfId="0" applyFont="1" applyBorder="1" applyAlignment="1">
      <alignment horizontal="right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9" fillId="0" borderId="0" xfId="0" applyFont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0" fontId="8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8" fillId="8" borderId="11" xfId="0" applyFont="1" applyFill="1" applyBorder="1" applyAlignment="1">
      <alignment horizontal="center" vertical="center"/>
    </xf>
    <xf numFmtId="0" fontId="8" fillId="8" borderId="11" xfId="0" applyFont="1" applyFill="1" applyBorder="1" applyAlignment="1">
      <alignment horizontal="right" vertical="center"/>
    </xf>
    <xf numFmtId="0" fontId="8" fillId="8" borderId="11" xfId="0" applyFont="1" applyFill="1" applyBorder="1" applyAlignment="1">
      <alignment horizontal="left" vertical="center"/>
    </xf>
    <xf numFmtId="0" fontId="9" fillId="0" borderId="29" xfId="0" applyFont="1" applyBorder="1" applyAlignment="1">
      <alignment horizontal="right" vertical="center" wrapText="1"/>
    </xf>
    <xf numFmtId="0" fontId="9" fillId="0" borderId="24" xfId="0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167" fontId="9" fillId="0" borderId="11" xfId="0" applyNumberFormat="1" applyFont="1" applyBorder="1" applyAlignment="1">
      <alignment horizontal="center" vertical="center" wrapText="1"/>
    </xf>
    <xf numFmtId="0" fontId="8" fillId="8" borderId="12" xfId="0" applyFont="1" applyFill="1" applyBorder="1" applyAlignment="1">
      <alignment horizontal="center" vertical="center" wrapText="1"/>
    </xf>
    <xf numFmtId="0" fontId="29" fillId="0" borderId="20" xfId="0" applyFont="1" applyBorder="1"/>
    <xf numFmtId="0" fontId="29" fillId="0" borderId="0" xfId="0" applyFont="1"/>
    <xf numFmtId="0" fontId="29" fillId="0" borderId="21" xfId="0" applyFont="1" applyBorder="1"/>
    <xf numFmtId="4" fontId="9" fillId="0" borderId="21" xfId="0" applyNumberFormat="1" applyFont="1" applyBorder="1" applyAlignment="1">
      <alignment vertical="center"/>
    </xf>
    <xf numFmtId="0" fontId="9" fillId="0" borderId="0" xfId="0" applyFont="1" applyAlignment="1">
      <alignment horizontal="left" vertical="center" wrapText="1"/>
    </xf>
    <xf numFmtId="0" fontId="29" fillId="0" borderId="20" xfId="0" applyFont="1" applyBorder="1" applyAlignment="1">
      <alignment vertical="center"/>
    </xf>
    <xf numFmtId="0" fontId="29" fillId="0" borderId="21" xfId="0" applyFont="1" applyBorder="1" applyAlignment="1">
      <alignment vertical="center"/>
    </xf>
    <xf numFmtId="171" fontId="9" fillId="0" borderId="11" xfId="0" applyNumberFormat="1" applyFont="1" applyBorder="1" applyAlignment="1">
      <alignment horizontal="center" vertical="center" wrapText="1"/>
    </xf>
    <xf numFmtId="4" fontId="9" fillId="0" borderId="11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8" fillId="2" borderId="11" xfId="0" applyFont="1" applyFill="1" applyBorder="1" applyAlignment="1">
      <alignment wrapText="1"/>
    </xf>
    <xf numFmtId="0" fontId="8" fillId="2" borderId="11" xfId="0" applyFont="1" applyFill="1" applyBorder="1" applyAlignment="1">
      <alignment horizontal="center" wrapText="1"/>
    </xf>
    <xf numFmtId="0" fontId="8" fillId="2" borderId="11" xfId="0" applyFont="1" applyFill="1" applyBorder="1" applyAlignment="1">
      <alignment horizontal="right" wrapText="1"/>
    </xf>
    <xf numFmtId="0" fontId="9" fillId="0" borderId="11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right" vertical="top" wrapText="1"/>
    </xf>
    <xf numFmtId="0" fontId="8" fillId="0" borderId="11" xfId="0" applyFont="1" applyBorder="1" applyAlignment="1">
      <alignment horizontal="right" wrapText="1"/>
    </xf>
    <xf numFmtId="0" fontId="9" fillId="0" borderId="0" xfId="0" applyFont="1"/>
    <xf numFmtId="0" fontId="9" fillId="0" borderId="11" xfId="0" applyFont="1" applyBorder="1" applyAlignment="1">
      <alignment horizontal="right" wrapText="1"/>
    </xf>
    <xf numFmtId="4" fontId="9" fillId="0" borderId="11" xfId="0" applyNumberFormat="1" applyFont="1" applyBorder="1" applyAlignment="1">
      <alignment horizontal="right" wrapText="1"/>
    </xf>
    <xf numFmtId="4" fontId="8" fillId="0" borderId="11" xfId="0" applyNumberFormat="1" applyFont="1" applyBorder="1" applyAlignment="1">
      <alignment horizontal="right" wrapText="1"/>
    </xf>
    <xf numFmtId="0" fontId="8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8" borderId="11" xfId="0" applyFont="1" applyFill="1" applyBorder="1" applyAlignment="1">
      <alignment horizontal="left" vertical="center"/>
    </xf>
    <xf numFmtId="0" fontId="9" fillId="0" borderId="11" xfId="0" applyFont="1" applyBorder="1" applyAlignment="1">
      <alignment horizontal="right" vertical="center" wrapText="1"/>
    </xf>
    <xf numFmtId="4" fontId="8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right" vertical="center"/>
    </xf>
    <xf numFmtId="0" fontId="10" fillId="0" borderId="11" xfId="8" applyFont="1" applyBorder="1" applyAlignment="1">
      <alignment horizontal="center" vertical="center"/>
    </xf>
    <xf numFmtId="0" fontId="13" fillId="0" borderId="11" xfId="8" applyFont="1" applyBorder="1" applyAlignment="1">
      <alignment vertical="center"/>
    </xf>
    <xf numFmtId="4" fontId="13" fillId="0" borderId="11" xfId="8" applyNumberFormat="1" applyFont="1" applyBorder="1" applyAlignment="1">
      <alignment horizontal="center" vertical="center"/>
    </xf>
    <xf numFmtId="168" fontId="11" fillId="0" borderId="0" xfId="8" applyNumberFormat="1" applyFont="1" applyBorder="1" applyAlignment="1">
      <alignment horizontal="center"/>
    </xf>
    <xf numFmtId="0" fontId="20" fillId="0" borderId="0" xfId="4" applyFont="1" applyBorder="1" applyAlignment="1" applyProtection="1"/>
    <xf numFmtId="10" fontId="25" fillId="7" borderId="11" xfId="10" applyNumberFormat="1" applyFont="1" applyFill="1" applyBorder="1" applyAlignment="1" applyProtection="1">
      <alignment horizontal="center" vertical="center" wrapText="1"/>
    </xf>
    <xf numFmtId="0" fontId="16" fillId="0" borderId="0" xfId="0" applyFont="1" applyBorder="1" applyAlignment="1">
      <alignment horizontal="center"/>
    </xf>
    <xf numFmtId="10" fontId="7" fillId="6" borderId="0" xfId="0" applyNumberFormat="1" applyFont="1" applyFill="1" applyBorder="1" applyAlignment="1" applyProtection="1">
      <alignment vertical="center" wrapText="1"/>
      <protection locked="0"/>
    </xf>
    <xf numFmtId="0" fontId="8" fillId="8" borderId="11" xfId="0" applyFont="1" applyFill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right" vertical="center" wrapText="1"/>
    </xf>
    <xf numFmtId="0" fontId="8" fillId="8" borderId="11" xfId="0" applyFont="1" applyFill="1" applyBorder="1" applyAlignment="1">
      <alignment vertical="center" wrapText="1"/>
    </xf>
    <xf numFmtId="0" fontId="8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right" vertical="center" wrapText="1"/>
    </xf>
    <xf numFmtId="0" fontId="30" fillId="0" borderId="24" xfId="0" applyFont="1" applyBorder="1" applyAlignment="1">
      <alignment horizontal="right" vertical="center" wrapText="1"/>
    </xf>
    <xf numFmtId="0" fontId="8" fillId="8" borderId="13" xfId="0" applyFont="1" applyFill="1" applyBorder="1" applyAlignment="1">
      <alignment vertical="center" wrapText="1"/>
    </xf>
    <xf numFmtId="0" fontId="8" fillId="8" borderId="11" xfId="0" applyFont="1" applyFill="1" applyBorder="1" applyAlignment="1">
      <alignment horizontal="left" vertical="center"/>
    </xf>
    <xf numFmtId="0" fontId="8" fillId="8" borderId="1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right" vertical="center" wrapText="1"/>
    </xf>
    <xf numFmtId="0" fontId="8" fillId="8" borderId="12" xfId="0" applyFont="1" applyFill="1" applyBorder="1" applyAlignment="1">
      <alignment horizontal="left" vertical="center"/>
    </xf>
    <xf numFmtId="0" fontId="8" fillId="8" borderId="18" xfId="0" applyFont="1" applyFill="1" applyBorder="1" applyAlignment="1">
      <alignment horizontal="left" vertical="center"/>
    </xf>
    <xf numFmtId="0" fontId="8" fillId="8" borderId="13" xfId="0" applyFont="1" applyFill="1" applyBorder="1" applyAlignment="1">
      <alignment horizontal="left" vertical="center"/>
    </xf>
    <xf numFmtId="0" fontId="9" fillId="0" borderId="12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right" vertical="center" wrapText="1"/>
    </xf>
    <xf numFmtId="0" fontId="8" fillId="0" borderId="18" xfId="0" applyFont="1" applyBorder="1" applyAlignment="1">
      <alignment horizontal="right" vertical="center" wrapText="1"/>
    </xf>
    <xf numFmtId="0" fontId="8" fillId="0" borderId="13" xfId="0" applyFont="1" applyBorder="1" applyAlignment="1">
      <alignment horizontal="right" vertical="center" wrapText="1"/>
    </xf>
    <xf numFmtId="0" fontId="8" fillId="8" borderId="12" xfId="0" applyFont="1" applyFill="1" applyBorder="1" applyAlignment="1">
      <alignment horizontal="left" vertical="center" wrapText="1"/>
    </xf>
    <xf numFmtId="0" fontId="8" fillId="8" borderId="18" xfId="0" applyFont="1" applyFill="1" applyBorder="1" applyAlignment="1">
      <alignment horizontal="left" vertical="center" wrapText="1"/>
    </xf>
    <xf numFmtId="0" fontId="8" fillId="8" borderId="13" xfId="0" applyFont="1" applyFill="1" applyBorder="1" applyAlignment="1">
      <alignment horizontal="left" vertical="center" wrapText="1"/>
    </xf>
    <xf numFmtId="0" fontId="9" fillId="0" borderId="30" xfId="0" applyFont="1" applyBorder="1" applyAlignment="1">
      <alignment horizontal="left" vertical="center" wrapText="1"/>
    </xf>
    <xf numFmtId="0" fontId="9" fillId="0" borderId="11" xfId="0" applyFont="1" applyBorder="1" applyAlignment="1">
      <alignment wrapText="1"/>
    </xf>
    <xf numFmtId="0" fontId="9" fillId="0" borderId="11" xfId="0" applyFont="1" applyBorder="1" applyAlignment="1">
      <alignment horizontal="right" vertical="top" wrapText="1"/>
    </xf>
    <xf numFmtId="0" fontId="8" fillId="0" borderId="11" xfId="0" applyFont="1" applyBorder="1" applyAlignment="1">
      <alignment wrapText="1"/>
    </xf>
    <xf numFmtId="0" fontId="9" fillId="0" borderId="0" xfId="0" applyFont="1" applyBorder="1" applyAlignment="1">
      <alignment vertical="center" wrapText="1"/>
    </xf>
    <xf numFmtId="0" fontId="8" fillId="0" borderId="11" xfId="0" applyFont="1" applyBorder="1" applyAlignment="1">
      <alignment horizontal="right" wrapText="1"/>
    </xf>
    <xf numFmtId="0" fontId="9" fillId="0" borderId="19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8" fillId="2" borderId="11" xfId="0" applyFont="1" applyFill="1" applyBorder="1" applyAlignment="1">
      <alignment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0" fontId="9" fillId="0" borderId="0" xfId="0" applyFont="1" applyBorder="1" applyAlignment="1">
      <alignment wrapText="1"/>
    </xf>
    <xf numFmtId="0" fontId="9" fillId="0" borderId="11" xfId="0" applyFont="1" applyBorder="1" applyAlignment="1">
      <alignment horizontal="center" vertical="top" wrapText="1"/>
    </xf>
    <xf numFmtId="49" fontId="10" fillId="9" borderId="11" xfId="0" applyNumberFormat="1" applyFont="1" applyFill="1" applyBorder="1" applyAlignment="1">
      <alignment horizontal="center" vertical="center" wrapText="1"/>
    </xf>
    <xf numFmtId="0" fontId="10" fillId="9" borderId="11" xfId="0" applyFont="1" applyFill="1" applyBorder="1" applyAlignment="1">
      <alignment horizontal="center" vertical="center" wrapText="1"/>
    </xf>
    <xf numFmtId="0" fontId="10" fillId="9" borderId="11" xfId="0" applyFont="1" applyFill="1" applyBorder="1" applyAlignment="1">
      <alignment horizontal="center" vertical="center"/>
    </xf>
    <xf numFmtId="0" fontId="10" fillId="9" borderId="11" xfId="0" applyFont="1" applyFill="1" applyBorder="1" applyAlignment="1">
      <alignment horizontal="left" vertical="center" wrapText="1"/>
    </xf>
    <xf numFmtId="4" fontId="10" fillId="9" borderId="11" xfId="0" applyNumberFormat="1" applyFont="1" applyFill="1" applyBorder="1" applyAlignment="1">
      <alignment horizontal="center" vertical="center" wrapText="1"/>
    </xf>
    <xf numFmtId="4" fontId="10" fillId="9" borderId="11" xfId="0" applyNumberFormat="1" applyFont="1" applyFill="1" applyBorder="1" applyAlignment="1">
      <alignment horizontal="center" vertical="center"/>
    </xf>
    <xf numFmtId="4" fontId="10" fillId="9" borderId="11" xfId="0" applyNumberFormat="1" applyFont="1" applyFill="1" applyBorder="1" applyAlignment="1">
      <alignment vertical="center" wrapText="1"/>
    </xf>
    <xf numFmtId="4" fontId="12" fillId="9" borderId="11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4" fontId="10" fillId="0" borderId="11" xfId="0" applyNumberFormat="1" applyFont="1" applyBorder="1" applyAlignment="1">
      <alignment horizontal="center" vertical="center" wrapText="1"/>
    </xf>
    <xf numFmtId="4" fontId="10" fillId="0" borderId="11" xfId="0" applyNumberFormat="1" applyFont="1" applyBorder="1" applyAlignment="1">
      <alignment vertical="center" wrapText="1"/>
    </xf>
    <xf numFmtId="4" fontId="12" fillId="0" borderId="11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vertical="center" wrapText="1"/>
    </xf>
    <xf numFmtId="0" fontId="9" fillId="0" borderId="11" xfId="0" applyFont="1" applyFill="1" applyBorder="1" applyAlignment="1">
      <alignment horizontal="center" vertical="center" wrapText="1"/>
    </xf>
  </cellXfs>
  <cellStyles count="15">
    <cellStyle name="Normal" xfId="0" builtinId="0"/>
    <cellStyle name="Normal 2" xfId="3" xr:uid="{00000000-0005-0000-0000-000006000000}"/>
    <cellStyle name="Normal 2 2" xfId="4" xr:uid="{00000000-0005-0000-0000-000007000000}"/>
    <cellStyle name="Normal 2_Modelo de Detalhamento do  BDI" xfId="5" xr:uid="{00000000-0005-0000-0000-000008000000}"/>
    <cellStyle name="Normal 3" xfId="6" xr:uid="{00000000-0005-0000-0000-000009000000}"/>
    <cellStyle name="Normal 4" xfId="7" xr:uid="{00000000-0005-0000-0000-00000A000000}"/>
    <cellStyle name="Normal_Cronograma" xfId="8" xr:uid="{00000000-0005-0000-0000-00000B000000}"/>
    <cellStyle name="Porcentagem" xfId="2" builtinId="5"/>
    <cellStyle name="Porcentagem 2" xfId="9" xr:uid="{00000000-0005-0000-0000-00000C000000}"/>
    <cellStyle name="Porcentagem 3" xfId="10" xr:uid="{00000000-0005-0000-0000-00000D000000}"/>
    <cellStyle name="Separador de milhares 2" xfId="11" xr:uid="{00000000-0005-0000-0000-00000E000000}"/>
    <cellStyle name="Vírgula" xfId="1" builtinId="3"/>
    <cellStyle name="Vírgula 2" xfId="12" xr:uid="{00000000-0005-0000-0000-00000F000000}"/>
    <cellStyle name="Vírgula 3" xfId="13" xr:uid="{00000000-0005-0000-0000-000010000000}"/>
    <cellStyle name="Vírgula 4" xfId="14" xr:uid="{00000000-0005-0000-0000-000011000000}"/>
  </cellStyles>
  <dxfs count="2">
    <dxf>
      <font>
        <color rgb="FF0000FF"/>
      </font>
    </dxf>
    <dxf>
      <font>
        <color rgb="FF0000FF"/>
      </font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E6E6E6"/>
      <rgbColor rgb="FF660066"/>
      <rgbColor rgb="FFFF8080"/>
      <rgbColor rgb="FF0066CC"/>
      <rgbColor rgb="FFCFCFC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475920</xdr:colOff>
      <xdr:row>357</xdr:row>
      <xdr:rowOff>88920</xdr:rowOff>
    </xdr:from>
    <xdr:to>
      <xdr:col>3</xdr:col>
      <xdr:colOff>592200</xdr:colOff>
      <xdr:row>357</xdr:row>
      <xdr:rowOff>90360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281600" y="92559240"/>
          <a:ext cx="1496880" cy="1440"/>
        </a:xfrm>
        <a:prstGeom prst="line">
          <a:avLst/>
        </a:prstGeom>
        <a:ln>
          <a:solidFill>
            <a:srgbClr val="000000"/>
          </a:solidFill>
          <a:round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752400</xdr:colOff>
      <xdr:row>29</xdr:row>
      <xdr:rowOff>98280</xdr:rowOff>
    </xdr:from>
    <xdr:to>
      <xdr:col>3</xdr:col>
      <xdr:colOff>868680</xdr:colOff>
      <xdr:row>29</xdr:row>
      <xdr:rowOff>99720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598760" y="4942440"/>
          <a:ext cx="2171520" cy="1440"/>
        </a:xfrm>
        <a:prstGeom prst="line">
          <a:avLst/>
        </a:prstGeom>
        <a:ln>
          <a:solidFill>
            <a:srgbClr val="000000"/>
          </a:solidFill>
          <a:round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78840</xdr:colOff>
      <xdr:row>52</xdr:row>
      <xdr:rowOff>126720</xdr:rowOff>
    </xdr:from>
    <xdr:to>
      <xdr:col>4</xdr:col>
      <xdr:colOff>116280</xdr:colOff>
      <xdr:row>52</xdr:row>
      <xdr:rowOff>128520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2729880" y="6904440"/>
          <a:ext cx="1417680" cy="1800"/>
        </a:xfrm>
        <a:prstGeom prst="line">
          <a:avLst/>
        </a:prstGeom>
        <a:ln>
          <a:solidFill>
            <a:srgbClr val="000000"/>
          </a:solidFill>
          <a:round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tri/Documents/OR&#199;AMENTOS/Hospital%20S&#227;o%20Camilo%20-%20CME-CC/CEF%20-%20Modelo%20de%20Detalhamento%20do%20%20BDI%20V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lhamento do BDI"/>
      <sheetName val="Auxiliar"/>
    </sheetNames>
    <sheetDataSet>
      <sheetData sheetId="0"/>
      <sheetData sheetId="1">
        <row r="17">
          <cell r="A17" t="str">
            <v>Atende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V364"/>
  <sheetViews>
    <sheetView showGridLines="0" showZeros="0" tabSelected="1" zoomScaleNormal="100" workbookViewId="0">
      <pane ySplit="6" topLeftCell="A326" activePane="bottomLeft" state="frozen"/>
      <selection pane="bottomLeft" activeCell="D306" sqref="D306"/>
    </sheetView>
  </sheetViews>
  <sheetFormatPr defaultColWidth="9.140625" defaultRowHeight="15" x14ac:dyDescent="0.25"/>
  <cols>
    <col min="1" max="1" width="11.42578125" style="1" customWidth="1"/>
    <col min="2" max="2" width="9.140625" style="1"/>
    <col min="3" max="3" width="10.42578125" style="1" customWidth="1"/>
    <col min="4" max="4" width="60.42578125" style="1" customWidth="1"/>
    <col min="5" max="5" width="6.7109375" style="1" customWidth="1"/>
    <col min="6" max="6" width="9.85546875" style="1" customWidth="1"/>
    <col min="7" max="7" width="11.42578125" style="1" customWidth="1"/>
    <col min="8" max="8" width="11.85546875" style="1" customWidth="1"/>
    <col min="9" max="9" width="12.42578125" style="1" customWidth="1"/>
    <col min="10" max="10" width="10.28515625" style="1" customWidth="1"/>
    <col min="11" max="1010" width="9.140625" style="1"/>
  </cols>
  <sheetData>
    <row r="1" spans="1:10" ht="18.75" customHeight="1" x14ac:dyDescent="0.25">
      <c r="A1" s="217" t="s">
        <v>0</v>
      </c>
      <c r="B1" s="217"/>
      <c r="C1" s="217"/>
      <c r="D1" s="217"/>
      <c r="E1" s="217"/>
      <c r="F1" s="217"/>
      <c r="G1" s="217"/>
      <c r="H1" s="217"/>
      <c r="I1" s="217"/>
      <c r="J1" s="217"/>
    </row>
    <row r="2" spans="1:10" x14ac:dyDescent="0.25">
      <c r="A2" s="2" t="s">
        <v>1</v>
      </c>
      <c r="B2" s="3" t="s">
        <v>2</v>
      </c>
      <c r="C2" s="4"/>
      <c r="D2" s="4"/>
      <c r="E2" s="4"/>
      <c r="F2" s="4"/>
      <c r="G2" s="4"/>
      <c r="I2" s="5" t="s">
        <v>3</v>
      </c>
      <c r="J2" s="6">
        <v>43525</v>
      </c>
    </row>
    <row r="3" spans="1:10" x14ac:dyDescent="0.25">
      <c r="A3" s="7" t="s">
        <v>4</v>
      </c>
      <c r="B3" s="8" t="s">
        <v>5</v>
      </c>
      <c r="C3" s="9"/>
      <c r="D3" s="9"/>
      <c r="E3" s="8"/>
      <c r="G3" s="10" t="s">
        <v>6</v>
      </c>
      <c r="H3" s="11">
        <v>0.19470000000000001</v>
      </c>
      <c r="I3" s="12" t="s">
        <v>7</v>
      </c>
      <c r="J3" s="13">
        <v>0.28470000000000001</v>
      </c>
    </row>
    <row r="4" spans="1:10" x14ac:dyDescent="0.25">
      <c r="A4" s="14" t="s">
        <v>8</v>
      </c>
      <c r="B4" s="15"/>
      <c r="C4" s="15"/>
      <c r="D4" s="16" t="s">
        <v>9</v>
      </c>
      <c r="E4" s="15"/>
      <c r="F4" s="17"/>
      <c r="G4" s="17"/>
      <c r="I4" s="17" t="s">
        <v>10</v>
      </c>
      <c r="J4" s="18">
        <v>0.87239999999999995</v>
      </c>
    </row>
    <row r="5" spans="1:10" s="20" customFormat="1" ht="10.5" customHeight="1" x14ac:dyDescent="0.25">
      <c r="A5" s="218" t="s">
        <v>11</v>
      </c>
      <c r="B5" s="218" t="s">
        <v>12</v>
      </c>
      <c r="C5" s="218"/>
      <c r="D5" s="218" t="s">
        <v>13</v>
      </c>
      <c r="E5" s="218" t="s">
        <v>14</v>
      </c>
      <c r="F5" s="218" t="s">
        <v>15</v>
      </c>
      <c r="G5" s="218" t="s">
        <v>16</v>
      </c>
      <c r="H5" s="218" t="s">
        <v>17</v>
      </c>
      <c r="I5" s="218" t="s">
        <v>18</v>
      </c>
      <c r="J5" s="218" t="s">
        <v>19</v>
      </c>
    </row>
    <row r="6" spans="1:10" s="20" customFormat="1" ht="10.5" x14ac:dyDescent="0.25">
      <c r="A6" s="218"/>
      <c r="B6" s="19" t="s">
        <v>20</v>
      </c>
      <c r="C6" s="19" t="s">
        <v>21</v>
      </c>
      <c r="D6" s="218"/>
      <c r="E6" s="218"/>
      <c r="F6" s="218"/>
      <c r="G6" s="218"/>
      <c r="H6" s="218"/>
      <c r="I6" s="218"/>
      <c r="J6" s="218"/>
    </row>
    <row r="7" spans="1:10" x14ac:dyDescent="0.25">
      <c r="A7" s="21" t="s">
        <v>22</v>
      </c>
      <c r="B7" s="22"/>
      <c r="C7" s="22"/>
      <c r="D7" s="23" t="s">
        <v>23</v>
      </c>
      <c r="E7" s="24"/>
      <c r="F7" s="25"/>
      <c r="G7" s="25"/>
      <c r="H7" s="26"/>
      <c r="I7" s="27">
        <f>SUM(I8:I24)</f>
        <v>62855.056499999992</v>
      </c>
      <c r="J7" s="27"/>
    </row>
    <row r="8" spans="1:10" x14ac:dyDescent="0.25">
      <c r="A8" s="28" t="s">
        <v>24</v>
      </c>
      <c r="B8" s="29"/>
      <c r="C8" s="29"/>
      <c r="D8" s="30" t="s">
        <v>25</v>
      </c>
      <c r="E8" s="31"/>
      <c r="F8" s="32"/>
      <c r="G8" s="32"/>
      <c r="H8" s="32"/>
      <c r="I8" s="33">
        <f t="shared" ref="I8:I24" si="0">F8*H8</f>
        <v>0</v>
      </c>
      <c r="J8" s="33"/>
    </row>
    <row r="9" spans="1:10" ht="21" x14ac:dyDescent="0.25">
      <c r="A9" s="34" t="s">
        <v>26</v>
      </c>
      <c r="B9" s="35" t="s">
        <v>27</v>
      </c>
      <c r="C9" s="36" t="s">
        <v>28</v>
      </c>
      <c r="D9" s="37" t="s">
        <v>29</v>
      </c>
      <c r="E9" s="36" t="s">
        <v>30</v>
      </c>
      <c r="F9" s="38">
        <v>221.47</v>
      </c>
      <c r="G9" s="39" t="s">
        <v>31</v>
      </c>
      <c r="H9" s="39">
        <v>46.3</v>
      </c>
      <c r="I9" s="40">
        <f t="shared" si="0"/>
        <v>10254.061</v>
      </c>
      <c r="J9" s="40"/>
    </row>
    <row r="10" spans="1:10" ht="21" x14ac:dyDescent="0.25">
      <c r="A10" s="34" t="s">
        <v>32</v>
      </c>
      <c r="B10" s="35" t="s">
        <v>27</v>
      </c>
      <c r="C10" s="36" t="s">
        <v>33</v>
      </c>
      <c r="D10" s="37" t="s">
        <v>34</v>
      </c>
      <c r="E10" s="36" t="s">
        <v>35</v>
      </c>
      <c r="F10" s="38">
        <v>704.61</v>
      </c>
      <c r="G10" s="41" t="s">
        <v>36</v>
      </c>
      <c r="H10" s="39">
        <v>2.79</v>
      </c>
      <c r="I10" s="40">
        <f t="shared" si="0"/>
        <v>1965.8619000000001</v>
      </c>
      <c r="J10" s="40"/>
    </row>
    <row r="11" spans="1:10" ht="21" x14ac:dyDescent="0.25">
      <c r="A11" s="34" t="s">
        <v>37</v>
      </c>
      <c r="B11" s="35" t="s">
        <v>27</v>
      </c>
      <c r="C11" s="36" t="s">
        <v>38</v>
      </c>
      <c r="D11" s="37" t="s">
        <v>39</v>
      </c>
      <c r="E11" s="36" t="s">
        <v>35</v>
      </c>
      <c r="F11" s="38">
        <v>704.61</v>
      </c>
      <c r="G11" s="41" t="s">
        <v>40</v>
      </c>
      <c r="H11" s="39">
        <v>6</v>
      </c>
      <c r="I11" s="40">
        <f t="shared" si="0"/>
        <v>4227.66</v>
      </c>
      <c r="J11" s="40"/>
    </row>
    <row r="12" spans="1:10" ht="21" x14ac:dyDescent="0.25">
      <c r="A12" s="34" t="s">
        <v>41</v>
      </c>
      <c r="B12" s="35" t="s">
        <v>27</v>
      </c>
      <c r="C12" s="36" t="s">
        <v>42</v>
      </c>
      <c r="D12" s="37" t="s">
        <v>43</v>
      </c>
      <c r="E12" s="36" t="s">
        <v>30</v>
      </c>
      <c r="F12" s="38">
        <v>71.98</v>
      </c>
      <c r="G12" s="39" t="s">
        <v>44</v>
      </c>
      <c r="H12" s="39">
        <v>215.3</v>
      </c>
      <c r="I12" s="40">
        <f t="shared" si="0"/>
        <v>15497.294000000002</v>
      </c>
      <c r="J12" s="40"/>
    </row>
    <row r="13" spans="1:10" ht="21" x14ac:dyDescent="0.25">
      <c r="A13" s="34" t="s">
        <v>45</v>
      </c>
      <c r="B13" s="35" t="s">
        <v>27</v>
      </c>
      <c r="C13" s="36" t="s">
        <v>46</v>
      </c>
      <c r="D13" s="37" t="s">
        <v>47</v>
      </c>
      <c r="E13" s="36" t="s">
        <v>30</v>
      </c>
      <c r="F13" s="38">
        <v>106.45</v>
      </c>
      <c r="G13" s="39" t="s">
        <v>48</v>
      </c>
      <c r="H13" s="39">
        <v>101.45</v>
      </c>
      <c r="I13" s="40">
        <f t="shared" si="0"/>
        <v>10799.352500000001</v>
      </c>
      <c r="J13" s="40"/>
    </row>
    <row r="14" spans="1:10" x14ac:dyDescent="0.25">
      <c r="A14" s="34" t="s">
        <v>49</v>
      </c>
      <c r="B14" s="35" t="s">
        <v>50</v>
      </c>
      <c r="C14" s="36" t="s">
        <v>51</v>
      </c>
      <c r="D14" s="37" t="s">
        <v>52</v>
      </c>
      <c r="E14" s="36" t="s">
        <v>53</v>
      </c>
      <c r="F14" s="38">
        <v>1</v>
      </c>
      <c r="G14" s="39">
        <v>528.79</v>
      </c>
      <c r="H14" s="39">
        <v>679.34</v>
      </c>
      <c r="I14" s="40">
        <f t="shared" si="0"/>
        <v>679.34</v>
      </c>
      <c r="J14" s="40"/>
    </row>
    <row r="15" spans="1:10" x14ac:dyDescent="0.25">
      <c r="A15" s="34" t="s">
        <v>54</v>
      </c>
      <c r="B15" s="35" t="s">
        <v>50</v>
      </c>
      <c r="C15" s="36" t="s">
        <v>55</v>
      </c>
      <c r="D15" s="37" t="s">
        <v>56</v>
      </c>
      <c r="E15" s="36" t="s">
        <v>53</v>
      </c>
      <c r="F15" s="38">
        <v>1</v>
      </c>
      <c r="G15" s="39">
        <v>502.31</v>
      </c>
      <c r="H15" s="39">
        <v>645.32000000000005</v>
      </c>
      <c r="I15" s="40">
        <f t="shared" si="0"/>
        <v>645.32000000000005</v>
      </c>
      <c r="J15" s="40"/>
    </row>
    <row r="16" spans="1:10" x14ac:dyDescent="0.25">
      <c r="A16" s="34" t="s">
        <v>57</v>
      </c>
      <c r="B16" s="35" t="s">
        <v>50</v>
      </c>
      <c r="C16" s="36" t="s">
        <v>58</v>
      </c>
      <c r="D16" s="37" t="s">
        <v>59</v>
      </c>
      <c r="E16" s="36" t="s">
        <v>53</v>
      </c>
      <c r="F16" s="38">
        <v>1</v>
      </c>
      <c r="G16" s="39">
        <v>324.67</v>
      </c>
      <c r="H16" s="39">
        <v>417.1</v>
      </c>
      <c r="I16" s="40">
        <f t="shared" si="0"/>
        <v>417.1</v>
      </c>
      <c r="J16" s="40"/>
    </row>
    <row r="17" spans="1:10" x14ac:dyDescent="0.25">
      <c r="A17" s="34" t="s">
        <v>60</v>
      </c>
      <c r="B17" s="35" t="s">
        <v>50</v>
      </c>
      <c r="C17" s="36" t="s">
        <v>61</v>
      </c>
      <c r="D17" s="37" t="s">
        <v>62</v>
      </c>
      <c r="E17" s="36" t="s">
        <v>53</v>
      </c>
      <c r="F17" s="38">
        <v>1</v>
      </c>
      <c r="G17" s="39">
        <v>207.26</v>
      </c>
      <c r="H17" s="39">
        <v>266.27</v>
      </c>
      <c r="I17" s="40">
        <f t="shared" si="0"/>
        <v>266.27</v>
      </c>
      <c r="J17" s="40"/>
    </row>
    <row r="18" spans="1:10" x14ac:dyDescent="0.25">
      <c r="A18" s="34" t="s">
        <v>63</v>
      </c>
      <c r="B18" s="35" t="s">
        <v>50</v>
      </c>
      <c r="C18" s="36" t="s">
        <v>64</v>
      </c>
      <c r="D18" s="37" t="s">
        <v>65</v>
      </c>
      <c r="E18" s="36" t="s">
        <v>53</v>
      </c>
      <c r="F18" s="38">
        <v>1</v>
      </c>
      <c r="G18" s="39">
        <v>330.72</v>
      </c>
      <c r="H18" s="39">
        <v>424.88</v>
      </c>
      <c r="I18" s="40">
        <f t="shared" si="0"/>
        <v>424.88</v>
      </c>
      <c r="J18" s="40"/>
    </row>
    <row r="19" spans="1:10" x14ac:dyDescent="0.25">
      <c r="A19" s="42" t="s">
        <v>66</v>
      </c>
      <c r="B19" s="35"/>
      <c r="C19" s="35"/>
      <c r="D19" s="43" t="s">
        <v>67</v>
      </c>
      <c r="E19" s="35"/>
      <c r="F19" s="38"/>
      <c r="G19" s="38"/>
      <c r="H19" s="39">
        <v>0</v>
      </c>
      <c r="I19" s="40">
        <f t="shared" si="0"/>
        <v>0</v>
      </c>
      <c r="J19" s="40"/>
    </row>
    <row r="20" spans="1:10" x14ac:dyDescent="0.25">
      <c r="A20" s="34" t="s">
        <v>68</v>
      </c>
      <c r="B20" s="35" t="s">
        <v>27</v>
      </c>
      <c r="C20" s="36" t="s">
        <v>69</v>
      </c>
      <c r="D20" s="37" t="s">
        <v>70</v>
      </c>
      <c r="E20" s="36" t="s">
        <v>35</v>
      </c>
      <c r="F20" s="44">
        <v>407.69</v>
      </c>
      <c r="G20" s="39" t="s">
        <v>71</v>
      </c>
      <c r="H20" s="45">
        <v>7.01</v>
      </c>
      <c r="I20" s="40">
        <f t="shared" si="0"/>
        <v>2857.9069</v>
      </c>
      <c r="J20" s="40"/>
    </row>
    <row r="21" spans="1:10" x14ac:dyDescent="0.25">
      <c r="A21" s="42" t="s">
        <v>72</v>
      </c>
      <c r="B21" s="35"/>
      <c r="C21" s="35"/>
      <c r="D21" s="43" t="s">
        <v>73</v>
      </c>
      <c r="E21" s="35"/>
      <c r="F21" s="44"/>
      <c r="G21" s="38"/>
      <c r="H21" s="39">
        <v>0</v>
      </c>
      <c r="I21" s="40">
        <f t="shared" si="0"/>
        <v>0</v>
      </c>
      <c r="J21" s="40"/>
    </row>
    <row r="22" spans="1:10" x14ac:dyDescent="0.25">
      <c r="A22" s="34" t="s">
        <v>74</v>
      </c>
      <c r="B22" s="35" t="s">
        <v>75</v>
      </c>
      <c r="C22" s="36" t="s">
        <v>76</v>
      </c>
      <c r="D22" s="37" t="s">
        <v>77</v>
      </c>
      <c r="E22" s="36" t="s">
        <v>78</v>
      </c>
      <c r="F22" s="44">
        <v>407.69</v>
      </c>
      <c r="G22" s="39">
        <f>'Composições Iopes'!E30</f>
        <v>12.44</v>
      </c>
      <c r="H22" s="39">
        <v>15.98</v>
      </c>
      <c r="I22" s="40">
        <f t="shared" si="0"/>
        <v>6514.8861999999999</v>
      </c>
      <c r="J22" s="40"/>
    </row>
    <row r="23" spans="1:10" x14ac:dyDescent="0.25">
      <c r="A23" s="42" t="s">
        <v>79</v>
      </c>
      <c r="B23" s="35"/>
      <c r="C23" s="35"/>
      <c r="D23" s="43" t="s">
        <v>80</v>
      </c>
      <c r="E23" s="35"/>
      <c r="F23" s="38"/>
      <c r="G23" s="38"/>
      <c r="H23" s="39">
        <v>0</v>
      </c>
      <c r="I23" s="40">
        <f t="shared" si="0"/>
        <v>0</v>
      </c>
      <c r="J23" s="40"/>
    </row>
    <row r="24" spans="1:10" ht="21" x14ac:dyDescent="0.25">
      <c r="A24" s="34" t="s">
        <v>81</v>
      </c>
      <c r="B24" s="35" t="s">
        <v>75</v>
      </c>
      <c r="C24" s="36" t="s">
        <v>82</v>
      </c>
      <c r="D24" s="37" t="s">
        <v>83</v>
      </c>
      <c r="E24" s="36" t="s">
        <v>35</v>
      </c>
      <c r="F24" s="38">
        <v>729.8</v>
      </c>
      <c r="G24" s="39">
        <f>'Composições Iopes'!E74</f>
        <v>8.86</v>
      </c>
      <c r="H24" s="39">
        <v>11.38</v>
      </c>
      <c r="I24" s="40">
        <f t="shared" si="0"/>
        <v>8305.1239999999998</v>
      </c>
      <c r="J24" s="40"/>
    </row>
    <row r="25" spans="1:10" x14ac:dyDescent="0.25">
      <c r="A25" s="21" t="s">
        <v>84</v>
      </c>
      <c r="B25" s="22"/>
      <c r="C25" s="22"/>
      <c r="D25" s="23" t="s">
        <v>85</v>
      </c>
      <c r="E25" s="24"/>
      <c r="F25" s="25"/>
      <c r="G25" s="25"/>
      <c r="H25" s="25">
        <v>0</v>
      </c>
      <c r="I25" s="27">
        <f>SUM(I26:I34)</f>
        <v>49244.62200000001</v>
      </c>
      <c r="J25" s="27"/>
    </row>
    <row r="26" spans="1:10" x14ac:dyDescent="0.25">
      <c r="A26" s="28" t="s">
        <v>86</v>
      </c>
      <c r="B26" s="29"/>
      <c r="C26" s="29"/>
      <c r="D26" s="30" t="s">
        <v>87</v>
      </c>
      <c r="E26" s="31"/>
      <c r="F26" s="32"/>
      <c r="G26" s="32"/>
      <c r="H26" s="39">
        <v>0</v>
      </c>
      <c r="I26" s="33">
        <f t="shared" ref="I26:I34" si="1">F26*H26</f>
        <v>0</v>
      </c>
      <c r="J26" s="33"/>
    </row>
    <row r="27" spans="1:10" x14ac:dyDescent="0.25">
      <c r="A27" s="34" t="s">
        <v>88</v>
      </c>
      <c r="B27" s="35" t="s">
        <v>27</v>
      </c>
      <c r="C27" s="36" t="s">
        <v>89</v>
      </c>
      <c r="D27" s="37" t="s">
        <v>90</v>
      </c>
      <c r="E27" s="36" t="s">
        <v>35</v>
      </c>
      <c r="F27" s="38">
        <v>8</v>
      </c>
      <c r="G27" s="39" t="s">
        <v>91</v>
      </c>
      <c r="H27" s="39">
        <v>348.98</v>
      </c>
      <c r="I27" s="40">
        <f t="shared" si="1"/>
        <v>2791.84</v>
      </c>
      <c r="J27" s="40"/>
    </row>
    <row r="28" spans="1:10" ht="21" x14ac:dyDescent="0.25">
      <c r="A28" s="34" t="s">
        <v>92</v>
      </c>
      <c r="B28" s="35" t="s">
        <v>27</v>
      </c>
      <c r="C28" s="36" t="s">
        <v>93</v>
      </c>
      <c r="D28" s="37" t="s">
        <v>94</v>
      </c>
      <c r="E28" s="36" t="s">
        <v>35</v>
      </c>
      <c r="F28" s="38">
        <v>221.05</v>
      </c>
      <c r="G28" s="39" t="s">
        <v>95</v>
      </c>
      <c r="H28" s="39">
        <v>61.64</v>
      </c>
      <c r="I28" s="40">
        <f t="shared" si="1"/>
        <v>13625.522000000001</v>
      </c>
      <c r="J28" s="40"/>
    </row>
    <row r="29" spans="1:10" ht="21" x14ac:dyDescent="0.25">
      <c r="A29" s="34" t="s">
        <v>96</v>
      </c>
      <c r="B29" s="35" t="s">
        <v>27</v>
      </c>
      <c r="C29" s="36" t="s">
        <v>97</v>
      </c>
      <c r="D29" s="37" t="s">
        <v>98</v>
      </c>
      <c r="E29" s="36" t="s">
        <v>35</v>
      </c>
      <c r="F29" s="38">
        <v>6</v>
      </c>
      <c r="G29" s="39" t="s">
        <v>99</v>
      </c>
      <c r="H29" s="39">
        <v>971.46</v>
      </c>
      <c r="I29" s="40">
        <f t="shared" si="1"/>
        <v>5828.76</v>
      </c>
      <c r="J29" s="40"/>
    </row>
    <row r="30" spans="1:10" ht="21" x14ac:dyDescent="0.25">
      <c r="A30" s="34" t="s">
        <v>100</v>
      </c>
      <c r="B30" s="35" t="s">
        <v>27</v>
      </c>
      <c r="C30" s="36" t="s">
        <v>101</v>
      </c>
      <c r="D30" s="37" t="s">
        <v>102</v>
      </c>
      <c r="E30" s="36" t="s">
        <v>35</v>
      </c>
      <c r="F30" s="38">
        <v>10</v>
      </c>
      <c r="G30" s="39" t="s">
        <v>103</v>
      </c>
      <c r="H30" s="39">
        <v>767.65</v>
      </c>
      <c r="I30" s="40">
        <f t="shared" si="1"/>
        <v>7676.5</v>
      </c>
      <c r="J30" s="40"/>
    </row>
    <row r="31" spans="1:10" ht="21" x14ac:dyDescent="0.25">
      <c r="A31" s="34" t="s">
        <v>104</v>
      </c>
      <c r="B31" s="35" t="s">
        <v>27</v>
      </c>
      <c r="C31" s="36" t="s">
        <v>105</v>
      </c>
      <c r="D31" s="37" t="s">
        <v>106</v>
      </c>
      <c r="E31" s="36" t="s">
        <v>35</v>
      </c>
      <c r="F31" s="38">
        <v>12</v>
      </c>
      <c r="G31" s="39" t="s">
        <v>107</v>
      </c>
      <c r="H31" s="39">
        <v>499.17</v>
      </c>
      <c r="I31" s="40">
        <f t="shared" si="1"/>
        <v>5990.04</v>
      </c>
      <c r="J31" s="40"/>
    </row>
    <row r="32" spans="1:10" ht="21" x14ac:dyDescent="0.25">
      <c r="A32" s="34" t="s">
        <v>108</v>
      </c>
      <c r="B32" s="35" t="s">
        <v>27</v>
      </c>
      <c r="C32" s="36" t="s">
        <v>109</v>
      </c>
      <c r="D32" s="37" t="s">
        <v>110</v>
      </c>
      <c r="E32" s="36" t="s">
        <v>35</v>
      </c>
      <c r="F32" s="38">
        <v>10</v>
      </c>
      <c r="G32" s="39" t="s">
        <v>111</v>
      </c>
      <c r="H32" s="39">
        <v>866.44</v>
      </c>
      <c r="I32" s="40">
        <f t="shared" si="1"/>
        <v>8664.4000000000015</v>
      </c>
      <c r="J32" s="40"/>
    </row>
    <row r="33" spans="1:10" ht="21" x14ac:dyDescent="0.25">
      <c r="A33" s="34" t="s">
        <v>112</v>
      </c>
      <c r="B33" s="35" t="s">
        <v>27</v>
      </c>
      <c r="C33" s="36" t="s">
        <v>113</v>
      </c>
      <c r="D33" s="37" t="s">
        <v>114</v>
      </c>
      <c r="E33" s="36" t="s">
        <v>35</v>
      </c>
      <c r="F33" s="38">
        <v>6</v>
      </c>
      <c r="G33" s="39" t="s">
        <v>115</v>
      </c>
      <c r="H33" s="39">
        <v>245.58</v>
      </c>
      <c r="I33" s="40">
        <f t="shared" si="1"/>
        <v>1473.48</v>
      </c>
      <c r="J33" s="40"/>
    </row>
    <row r="34" spans="1:10" ht="31.5" x14ac:dyDescent="0.25">
      <c r="A34" s="34" t="s">
        <v>116</v>
      </c>
      <c r="B34" s="35" t="s">
        <v>27</v>
      </c>
      <c r="C34" s="36" t="s">
        <v>117</v>
      </c>
      <c r="D34" s="37" t="s">
        <v>118</v>
      </c>
      <c r="E34" s="36" t="s">
        <v>35</v>
      </c>
      <c r="F34" s="38">
        <v>8</v>
      </c>
      <c r="G34" s="39" t="s">
        <v>119</v>
      </c>
      <c r="H34" s="39">
        <v>399.26</v>
      </c>
      <c r="I34" s="40">
        <f t="shared" si="1"/>
        <v>3194.08</v>
      </c>
      <c r="J34" s="40"/>
    </row>
    <row r="35" spans="1:10" x14ac:dyDescent="0.25">
      <c r="A35" s="21" t="s">
        <v>120</v>
      </c>
      <c r="B35" s="22"/>
      <c r="C35" s="22"/>
      <c r="D35" s="23" t="s">
        <v>121</v>
      </c>
      <c r="E35" s="24"/>
      <c r="F35" s="25"/>
      <c r="G35" s="25"/>
      <c r="H35" s="25">
        <v>0</v>
      </c>
      <c r="I35" s="27">
        <f>SUM(I36:I47)</f>
        <v>71891.727099999989</v>
      </c>
      <c r="J35" s="27"/>
    </row>
    <row r="36" spans="1:10" x14ac:dyDescent="0.25">
      <c r="A36" s="28" t="s">
        <v>122</v>
      </c>
      <c r="B36" s="29"/>
      <c r="C36" s="29"/>
      <c r="D36" s="30" t="s">
        <v>123</v>
      </c>
      <c r="E36" s="31"/>
      <c r="F36" s="32"/>
      <c r="G36" s="32"/>
      <c r="H36" s="39">
        <v>0</v>
      </c>
      <c r="I36" s="33">
        <f t="shared" ref="I36:I47" si="2">F36*H36</f>
        <v>0</v>
      </c>
      <c r="J36" s="33"/>
    </row>
    <row r="37" spans="1:10" ht="21" x14ac:dyDescent="0.25">
      <c r="A37" s="34" t="s">
        <v>124</v>
      </c>
      <c r="B37" s="35" t="s">
        <v>27</v>
      </c>
      <c r="C37" s="36" t="s">
        <v>125</v>
      </c>
      <c r="D37" s="37" t="s">
        <v>126</v>
      </c>
      <c r="E37" s="36" t="s">
        <v>30</v>
      </c>
      <c r="F37" s="38">
        <v>40.770000000000003</v>
      </c>
      <c r="G37" s="39" t="s">
        <v>127</v>
      </c>
      <c r="H37" s="39">
        <v>69.22</v>
      </c>
      <c r="I37" s="40">
        <f t="shared" si="2"/>
        <v>2822.0994000000001</v>
      </c>
      <c r="J37" s="40"/>
    </row>
    <row r="38" spans="1:10" ht="21" x14ac:dyDescent="0.25">
      <c r="A38" s="34" t="s">
        <v>128</v>
      </c>
      <c r="B38" s="35" t="s">
        <v>27</v>
      </c>
      <c r="C38" s="36" t="s">
        <v>129</v>
      </c>
      <c r="D38" s="37" t="s">
        <v>130</v>
      </c>
      <c r="E38" s="36" t="s">
        <v>30</v>
      </c>
      <c r="F38" s="38">
        <v>131.29</v>
      </c>
      <c r="G38" s="39" t="s">
        <v>131</v>
      </c>
      <c r="H38" s="39">
        <v>82.72</v>
      </c>
      <c r="I38" s="40">
        <f t="shared" si="2"/>
        <v>10860.308799999999</v>
      </c>
      <c r="J38" s="40"/>
    </row>
    <row r="39" spans="1:10" ht="21" x14ac:dyDescent="0.25">
      <c r="A39" s="34" t="s">
        <v>132</v>
      </c>
      <c r="B39" s="35" t="s">
        <v>27</v>
      </c>
      <c r="C39" s="36" t="s">
        <v>133</v>
      </c>
      <c r="D39" s="37" t="s">
        <v>134</v>
      </c>
      <c r="E39" s="36" t="s">
        <v>30</v>
      </c>
      <c r="F39" s="38">
        <v>49.58</v>
      </c>
      <c r="G39" s="39" t="s">
        <v>135</v>
      </c>
      <c r="H39" s="39">
        <v>108.39</v>
      </c>
      <c r="I39" s="40">
        <f t="shared" si="2"/>
        <v>5373.9762000000001</v>
      </c>
      <c r="J39" s="40"/>
    </row>
    <row r="40" spans="1:10" ht="21" x14ac:dyDescent="0.25">
      <c r="A40" s="34" t="s">
        <v>136</v>
      </c>
      <c r="B40" s="35" t="s">
        <v>27</v>
      </c>
      <c r="C40" s="36" t="s">
        <v>137</v>
      </c>
      <c r="D40" s="37" t="s">
        <v>138</v>
      </c>
      <c r="E40" s="36" t="s">
        <v>35</v>
      </c>
      <c r="F40" s="38">
        <v>187.09</v>
      </c>
      <c r="G40" s="39" t="s">
        <v>139</v>
      </c>
      <c r="H40" s="39">
        <v>5.45</v>
      </c>
      <c r="I40" s="40">
        <f t="shared" si="2"/>
        <v>1019.6405000000001</v>
      </c>
      <c r="J40" s="40"/>
    </row>
    <row r="41" spans="1:10" ht="21" x14ac:dyDescent="0.25">
      <c r="A41" s="34" t="s">
        <v>140</v>
      </c>
      <c r="B41" s="35" t="s">
        <v>27</v>
      </c>
      <c r="C41" s="36" t="s">
        <v>141</v>
      </c>
      <c r="D41" s="37" t="s">
        <v>142</v>
      </c>
      <c r="E41" s="36" t="s">
        <v>35</v>
      </c>
      <c r="F41" s="38">
        <v>407.69</v>
      </c>
      <c r="G41" s="39" t="s">
        <v>143</v>
      </c>
      <c r="H41" s="39">
        <v>2.75</v>
      </c>
      <c r="I41" s="40">
        <f t="shared" si="2"/>
        <v>1121.1475</v>
      </c>
      <c r="J41" s="40"/>
    </row>
    <row r="42" spans="1:10" x14ac:dyDescent="0.25">
      <c r="A42" s="28" t="s">
        <v>144</v>
      </c>
      <c r="B42" s="29"/>
      <c r="C42" s="29"/>
      <c r="D42" s="30" t="s">
        <v>145</v>
      </c>
      <c r="E42" s="31"/>
      <c r="F42" s="32"/>
      <c r="G42" s="32"/>
      <c r="H42" s="39">
        <v>0</v>
      </c>
      <c r="I42" s="40">
        <f t="shared" si="2"/>
        <v>0</v>
      </c>
      <c r="J42" s="40"/>
    </row>
    <row r="43" spans="1:10" x14ac:dyDescent="0.25">
      <c r="A43" s="34" t="s">
        <v>146</v>
      </c>
      <c r="B43" s="35" t="s">
        <v>27</v>
      </c>
      <c r="C43" s="36" t="s">
        <v>147</v>
      </c>
      <c r="D43" s="37" t="s">
        <v>148</v>
      </c>
      <c r="E43" s="36" t="s">
        <v>30</v>
      </c>
      <c r="F43" s="38">
        <v>117.21</v>
      </c>
      <c r="G43" s="39" t="s">
        <v>149</v>
      </c>
      <c r="H43" s="39">
        <v>29.88</v>
      </c>
      <c r="I43" s="40">
        <f t="shared" si="2"/>
        <v>3502.2347999999997</v>
      </c>
      <c r="J43" s="40"/>
    </row>
    <row r="44" spans="1:10" ht="21" x14ac:dyDescent="0.25">
      <c r="A44" s="34" t="s">
        <v>150</v>
      </c>
      <c r="B44" s="35" t="s">
        <v>27</v>
      </c>
      <c r="C44" s="36" t="s">
        <v>151</v>
      </c>
      <c r="D44" s="37" t="s">
        <v>152</v>
      </c>
      <c r="E44" s="36" t="s">
        <v>30</v>
      </c>
      <c r="F44" s="38">
        <v>40.770000000000003</v>
      </c>
      <c r="G44" s="39" t="s">
        <v>153</v>
      </c>
      <c r="H44" s="39">
        <v>71.849999999999994</v>
      </c>
      <c r="I44" s="40">
        <f t="shared" si="2"/>
        <v>2929.3245000000002</v>
      </c>
      <c r="J44" s="40"/>
    </row>
    <row r="45" spans="1:10" x14ac:dyDescent="0.25">
      <c r="A45" s="28" t="s">
        <v>154</v>
      </c>
      <c r="B45" s="29"/>
      <c r="C45" s="29"/>
      <c r="D45" s="30" t="s">
        <v>155</v>
      </c>
      <c r="E45" s="31"/>
      <c r="F45" s="32"/>
      <c r="G45" s="32"/>
      <c r="H45" s="39">
        <v>0</v>
      </c>
      <c r="I45" s="40">
        <f t="shared" si="2"/>
        <v>0</v>
      </c>
      <c r="J45" s="40"/>
    </row>
    <row r="46" spans="1:10" ht="21" x14ac:dyDescent="0.25">
      <c r="A46" s="34" t="s">
        <v>156</v>
      </c>
      <c r="B46" s="35" t="s">
        <v>50</v>
      </c>
      <c r="C46" s="36" t="s">
        <v>157</v>
      </c>
      <c r="D46" s="46" t="s">
        <v>158</v>
      </c>
      <c r="E46" s="36" t="s">
        <v>159</v>
      </c>
      <c r="F46" s="38">
        <v>104.43</v>
      </c>
      <c r="G46" s="39">
        <v>40.43</v>
      </c>
      <c r="H46" s="39">
        <v>51.94</v>
      </c>
      <c r="I46" s="40">
        <f t="shared" si="2"/>
        <v>5424.0942000000005</v>
      </c>
      <c r="J46" s="40"/>
    </row>
    <row r="47" spans="1:10" ht="31.5" x14ac:dyDescent="0.25">
      <c r="A47" s="34" t="s">
        <v>160</v>
      </c>
      <c r="B47" s="35" t="s">
        <v>75</v>
      </c>
      <c r="C47" s="36" t="s">
        <v>161</v>
      </c>
      <c r="D47" s="37" t="s">
        <v>162</v>
      </c>
      <c r="E47" s="36" t="s">
        <v>159</v>
      </c>
      <c r="F47" s="38">
        <v>626.03</v>
      </c>
      <c r="G47" s="39">
        <f>'Composições Iopes'!E118</f>
        <v>48.29</v>
      </c>
      <c r="H47" s="39">
        <v>62.04</v>
      </c>
      <c r="I47" s="40">
        <f t="shared" si="2"/>
        <v>38838.9012</v>
      </c>
      <c r="J47" s="40"/>
    </row>
    <row r="48" spans="1:10" x14ac:dyDescent="0.25">
      <c r="A48" s="21" t="s">
        <v>163</v>
      </c>
      <c r="B48" s="22"/>
      <c r="C48" s="22"/>
      <c r="D48" s="23" t="s">
        <v>164</v>
      </c>
      <c r="E48" s="24"/>
      <c r="F48" s="25"/>
      <c r="G48" s="25"/>
      <c r="H48" s="25">
        <v>0</v>
      </c>
      <c r="I48" s="27">
        <f>SUM(I49:I79)</f>
        <v>407194.42499999993</v>
      </c>
      <c r="J48" s="27"/>
    </row>
    <row r="49" spans="1:10" x14ac:dyDescent="0.25">
      <c r="A49" s="28" t="s">
        <v>165</v>
      </c>
      <c r="B49" s="29"/>
      <c r="C49" s="29"/>
      <c r="D49" s="30" t="s">
        <v>166</v>
      </c>
      <c r="E49" s="31"/>
      <c r="F49" s="32"/>
      <c r="G49" s="32"/>
      <c r="H49" s="39">
        <v>0</v>
      </c>
      <c r="I49" s="33">
        <f t="shared" ref="I49:I79" si="3">F49*H49</f>
        <v>0</v>
      </c>
      <c r="J49" s="33"/>
    </row>
    <row r="50" spans="1:10" ht="21" x14ac:dyDescent="0.25">
      <c r="A50" s="34" t="s">
        <v>167</v>
      </c>
      <c r="B50" s="35" t="s">
        <v>27</v>
      </c>
      <c r="C50" s="36" t="s">
        <v>168</v>
      </c>
      <c r="D50" s="37" t="s">
        <v>169</v>
      </c>
      <c r="E50" s="36" t="s">
        <v>30</v>
      </c>
      <c r="F50" s="38">
        <v>5.16</v>
      </c>
      <c r="G50" s="39" t="s">
        <v>170</v>
      </c>
      <c r="H50" s="39">
        <v>491.03</v>
      </c>
      <c r="I50" s="40">
        <f t="shared" si="3"/>
        <v>2533.7147999999997</v>
      </c>
      <c r="J50" s="40"/>
    </row>
    <row r="51" spans="1:10" ht="21" x14ac:dyDescent="0.25">
      <c r="A51" s="34" t="s">
        <v>171</v>
      </c>
      <c r="B51" s="35" t="s">
        <v>27</v>
      </c>
      <c r="C51" s="36" t="s">
        <v>172</v>
      </c>
      <c r="D51" s="37" t="s">
        <v>173</v>
      </c>
      <c r="E51" s="36" t="s">
        <v>35</v>
      </c>
      <c r="F51" s="38">
        <v>30</v>
      </c>
      <c r="G51" s="39" t="s">
        <v>174</v>
      </c>
      <c r="H51" s="39">
        <v>122.26</v>
      </c>
      <c r="I51" s="40">
        <f t="shared" si="3"/>
        <v>3667.8</v>
      </c>
      <c r="J51" s="40"/>
    </row>
    <row r="52" spans="1:10" ht="21" x14ac:dyDescent="0.25">
      <c r="A52" s="34" t="s">
        <v>175</v>
      </c>
      <c r="B52" s="35" t="s">
        <v>27</v>
      </c>
      <c r="C52" s="36" t="s">
        <v>176</v>
      </c>
      <c r="D52" s="37" t="s">
        <v>177</v>
      </c>
      <c r="E52" s="36" t="s">
        <v>35</v>
      </c>
      <c r="F52" s="38">
        <v>29</v>
      </c>
      <c r="G52" s="39" t="s">
        <v>178</v>
      </c>
      <c r="H52" s="39">
        <v>183.4</v>
      </c>
      <c r="I52" s="40">
        <f t="shared" si="3"/>
        <v>5318.6</v>
      </c>
      <c r="J52" s="40"/>
    </row>
    <row r="53" spans="1:10" ht="21" x14ac:dyDescent="0.25">
      <c r="A53" s="34" t="s">
        <v>179</v>
      </c>
      <c r="B53" s="35" t="s">
        <v>27</v>
      </c>
      <c r="C53" s="36" t="s">
        <v>180</v>
      </c>
      <c r="D53" s="37" t="s">
        <v>181</v>
      </c>
      <c r="E53" s="36" t="s">
        <v>35</v>
      </c>
      <c r="F53" s="38">
        <v>131</v>
      </c>
      <c r="G53" s="39" t="s">
        <v>182</v>
      </c>
      <c r="H53" s="39">
        <v>94.18</v>
      </c>
      <c r="I53" s="40">
        <f t="shared" si="3"/>
        <v>12337.580000000002</v>
      </c>
      <c r="J53" s="40"/>
    </row>
    <row r="54" spans="1:10" ht="31.5" x14ac:dyDescent="0.25">
      <c r="A54" s="34" t="s">
        <v>183</v>
      </c>
      <c r="B54" s="35" t="s">
        <v>27</v>
      </c>
      <c r="C54" s="36" t="s">
        <v>184</v>
      </c>
      <c r="D54" s="47" t="s">
        <v>185</v>
      </c>
      <c r="E54" s="48" t="s">
        <v>30</v>
      </c>
      <c r="F54" s="44">
        <v>12.5</v>
      </c>
      <c r="G54" s="39" t="s">
        <v>186</v>
      </c>
      <c r="H54" s="39">
        <v>464.23</v>
      </c>
      <c r="I54" s="40">
        <f t="shared" si="3"/>
        <v>5802.875</v>
      </c>
      <c r="J54" s="40"/>
    </row>
    <row r="55" spans="1:10" ht="21" x14ac:dyDescent="0.25">
      <c r="A55" s="34" t="s">
        <v>187</v>
      </c>
      <c r="B55" s="35" t="s">
        <v>27</v>
      </c>
      <c r="C55" s="36" t="s">
        <v>188</v>
      </c>
      <c r="D55" s="47" t="s">
        <v>189</v>
      </c>
      <c r="E55" s="48" t="s">
        <v>30</v>
      </c>
      <c r="F55" s="44">
        <v>46</v>
      </c>
      <c r="G55" s="39" t="s">
        <v>190</v>
      </c>
      <c r="H55" s="39">
        <v>470.92</v>
      </c>
      <c r="I55" s="40">
        <f t="shared" si="3"/>
        <v>21662.32</v>
      </c>
      <c r="J55" s="40"/>
    </row>
    <row r="56" spans="1:10" ht="21" x14ac:dyDescent="0.25">
      <c r="A56" s="34" t="s">
        <v>191</v>
      </c>
      <c r="B56" s="35" t="s">
        <v>27</v>
      </c>
      <c r="C56" s="36" t="s">
        <v>192</v>
      </c>
      <c r="D56" s="37" t="s">
        <v>193</v>
      </c>
      <c r="E56" s="36" t="s">
        <v>35</v>
      </c>
      <c r="F56" s="38">
        <v>26.23</v>
      </c>
      <c r="G56" s="39">
        <v>10.06</v>
      </c>
      <c r="H56" s="39">
        <v>12.92</v>
      </c>
      <c r="I56" s="40">
        <f t="shared" si="3"/>
        <v>338.89159999999998</v>
      </c>
      <c r="J56" s="40"/>
    </row>
    <row r="57" spans="1:10" ht="21" x14ac:dyDescent="0.25">
      <c r="A57" s="34" t="s">
        <v>194</v>
      </c>
      <c r="B57" s="35" t="s">
        <v>75</v>
      </c>
      <c r="C57" s="36" t="s">
        <v>195</v>
      </c>
      <c r="D57" s="37" t="s">
        <v>196</v>
      </c>
      <c r="E57" s="36" t="s">
        <v>197</v>
      </c>
      <c r="F57" s="38">
        <v>595</v>
      </c>
      <c r="G57" s="39">
        <f>'Composições Iopes'!E165</f>
        <v>6.56</v>
      </c>
      <c r="H57" s="39">
        <v>8.43</v>
      </c>
      <c r="I57" s="40">
        <f t="shared" si="3"/>
        <v>5015.8499999999995</v>
      </c>
      <c r="J57" s="40"/>
    </row>
    <row r="58" spans="1:10" ht="21" x14ac:dyDescent="0.25">
      <c r="A58" s="34" t="s">
        <v>198</v>
      </c>
      <c r="B58" s="35" t="s">
        <v>27</v>
      </c>
      <c r="C58" s="36" t="s">
        <v>199</v>
      </c>
      <c r="D58" s="37" t="s">
        <v>200</v>
      </c>
      <c r="E58" s="36" t="s">
        <v>201</v>
      </c>
      <c r="F58" s="38">
        <v>269</v>
      </c>
      <c r="G58" s="39" t="s">
        <v>202</v>
      </c>
      <c r="H58" s="39">
        <v>15.13</v>
      </c>
      <c r="I58" s="40">
        <f t="shared" si="3"/>
        <v>4069.9700000000003</v>
      </c>
      <c r="J58" s="40"/>
    </row>
    <row r="59" spans="1:10" ht="21" x14ac:dyDescent="0.25">
      <c r="A59" s="34" t="s">
        <v>203</v>
      </c>
      <c r="B59" s="35" t="s">
        <v>27</v>
      </c>
      <c r="C59" s="36" t="s">
        <v>204</v>
      </c>
      <c r="D59" s="37" t="s">
        <v>205</v>
      </c>
      <c r="E59" s="36" t="s">
        <v>201</v>
      </c>
      <c r="F59" s="38">
        <v>60</v>
      </c>
      <c r="G59" s="39" t="s">
        <v>206</v>
      </c>
      <c r="H59" s="39">
        <v>13.1</v>
      </c>
      <c r="I59" s="40">
        <f t="shared" si="3"/>
        <v>786</v>
      </c>
      <c r="J59" s="40"/>
    </row>
    <row r="60" spans="1:10" ht="21" x14ac:dyDescent="0.25">
      <c r="A60" s="34" t="s">
        <v>207</v>
      </c>
      <c r="B60" s="35" t="s">
        <v>27</v>
      </c>
      <c r="C60" s="36" t="s">
        <v>208</v>
      </c>
      <c r="D60" s="37" t="s">
        <v>209</v>
      </c>
      <c r="E60" s="36" t="s">
        <v>201</v>
      </c>
      <c r="F60" s="38">
        <v>36</v>
      </c>
      <c r="G60" s="39" t="s">
        <v>210</v>
      </c>
      <c r="H60" s="39">
        <v>12.55</v>
      </c>
      <c r="I60" s="40">
        <f t="shared" si="3"/>
        <v>451.8</v>
      </c>
      <c r="J60" s="40"/>
    </row>
    <row r="61" spans="1:10" ht="21" x14ac:dyDescent="0.25">
      <c r="A61" s="34" t="s">
        <v>211</v>
      </c>
      <c r="B61" s="35" t="s">
        <v>27</v>
      </c>
      <c r="C61" s="36" t="s">
        <v>212</v>
      </c>
      <c r="D61" s="37" t="s">
        <v>213</v>
      </c>
      <c r="E61" s="36" t="s">
        <v>201</v>
      </c>
      <c r="F61" s="38">
        <v>871</v>
      </c>
      <c r="G61" s="39" t="s">
        <v>214</v>
      </c>
      <c r="H61" s="39">
        <v>10.26</v>
      </c>
      <c r="I61" s="40">
        <f t="shared" si="3"/>
        <v>8936.4599999999991</v>
      </c>
      <c r="J61" s="40"/>
    </row>
    <row r="62" spans="1:10" ht="21" x14ac:dyDescent="0.25">
      <c r="A62" s="34" t="s">
        <v>215</v>
      </c>
      <c r="B62" s="35" t="s">
        <v>27</v>
      </c>
      <c r="C62" s="36" t="s">
        <v>216</v>
      </c>
      <c r="D62" s="37" t="s">
        <v>217</v>
      </c>
      <c r="E62" s="36" t="s">
        <v>201</v>
      </c>
      <c r="F62" s="38">
        <v>829</v>
      </c>
      <c r="G62" s="39" t="s">
        <v>218</v>
      </c>
      <c r="H62" s="39">
        <v>9.1300000000000008</v>
      </c>
      <c r="I62" s="40">
        <f t="shared" si="3"/>
        <v>7568.77</v>
      </c>
      <c r="J62" s="40"/>
    </row>
    <row r="63" spans="1:10" x14ac:dyDescent="0.25">
      <c r="A63" s="28" t="s">
        <v>219</v>
      </c>
      <c r="B63" s="29"/>
      <c r="C63" s="29"/>
      <c r="D63" s="30" t="s">
        <v>220</v>
      </c>
      <c r="E63" s="31"/>
      <c r="F63" s="32"/>
      <c r="G63" s="32"/>
      <c r="H63" s="39">
        <v>0</v>
      </c>
      <c r="I63" s="40">
        <f t="shared" si="3"/>
        <v>0</v>
      </c>
      <c r="J63" s="40"/>
    </row>
    <row r="64" spans="1:10" ht="21" x14ac:dyDescent="0.25">
      <c r="A64" s="34" t="s">
        <v>221</v>
      </c>
      <c r="B64" s="283" t="s">
        <v>222</v>
      </c>
      <c r="C64" s="36" t="s">
        <v>223</v>
      </c>
      <c r="D64" s="37" t="s">
        <v>224</v>
      </c>
      <c r="E64" s="36" t="s">
        <v>53</v>
      </c>
      <c r="F64" s="38">
        <v>1</v>
      </c>
      <c r="G64" s="39">
        <v>194741.61</v>
      </c>
      <c r="H64" s="39">
        <v>232657.8</v>
      </c>
      <c r="I64" s="40">
        <f t="shared" si="3"/>
        <v>232657.8</v>
      </c>
      <c r="J64" s="49" t="s">
        <v>225</v>
      </c>
    </row>
    <row r="65" spans="1:10" ht="42" x14ac:dyDescent="0.25">
      <c r="A65" s="34" t="s">
        <v>226</v>
      </c>
      <c r="B65" s="35" t="s">
        <v>27</v>
      </c>
      <c r="C65" s="36" t="s">
        <v>227</v>
      </c>
      <c r="D65" s="37" t="s">
        <v>228</v>
      </c>
      <c r="E65" s="36" t="s">
        <v>35</v>
      </c>
      <c r="F65" s="38">
        <v>68</v>
      </c>
      <c r="G65" s="39" t="s">
        <v>229</v>
      </c>
      <c r="H65" s="39">
        <v>114.27</v>
      </c>
      <c r="I65" s="40">
        <f t="shared" si="3"/>
        <v>7770.36</v>
      </c>
      <c r="J65" s="40"/>
    </row>
    <row r="66" spans="1:10" ht="31.5" x14ac:dyDescent="0.25">
      <c r="A66" s="34" t="s">
        <v>230</v>
      </c>
      <c r="B66" s="35" t="s">
        <v>27</v>
      </c>
      <c r="C66" s="36" t="s">
        <v>231</v>
      </c>
      <c r="D66" s="37" t="s">
        <v>232</v>
      </c>
      <c r="E66" s="36" t="s">
        <v>35</v>
      </c>
      <c r="F66" s="38">
        <v>131</v>
      </c>
      <c r="G66" s="39" t="s">
        <v>233</v>
      </c>
      <c r="H66" s="39">
        <v>125.75</v>
      </c>
      <c r="I66" s="40">
        <f t="shared" si="3"/>
        <v>16473.25</v>
      </c>
      <c r="J66" s="40"/>
    </row>
    <row r="67" spans="1:10" ht="31.5" x14ac:dyDescent="0.25">
      <c r="A67" s="34" t="s">
        <v>234</v>
      </c>
      <c r="B67" s="35" t="s">
        <v>75</v>
      </c>
      <c r="C67" s="36" t="s">
        <v>235</v>
      </c>
      <c r="D67" s="37" t="s">
        <v>236</v>
      </c>
      <c r="E67" s="36" t="s">
        <v>159</v>
      </c>
      <c r="F67" s="38">
        <v>44.7</v>
      </c>
      <c r="G67" s="39">
        <f>'Composições Iopes'!E213</f>
        <v>336.32</v>
      </c>
      <c r="H67" s="39">
        <v>432.07</v>
      </c>
      <c r="I67" s="40">
        <f t="shared" si="3"/>
        <v>19313.529000000002</v>
      </c>
      <c r="J67" s="40"/>
    </row>
    <row r="68" spans="1:10" ht="31.5" x14ac:dyDescent="0.25">
      <c r="A68" s="34" t="s">
        <v>237</v>
      </c>
      <c r="B68" s="35" t="s">
        <v>27</v>
      </c>
      <c r="C68" s="36" t="s">
        <v>238</v>
      </c>
      <c r="D68" s="37" t="s">
        <v>239</v>
      </c>
      <c r="E68" s="36" t="s">
        <v>201</v>
      </c>
      <c r="F68" s="38">
        <v>210</v>
      </c>
      <c r="G68" s="39" t="s">
        <v>240</v>
      </c>
      <c r="H68" s="39">
        <v>15.25</v>
      </c>
      <c r="I68" s="40">
        <f t="shared" si="3"/>
        <v>3202.5</v>
      </c>
      <c r="J68" s="40"/>
    </row>
    <row r="69" spans="1:10" ht="31.5" x14ac:dyDescent="0.25">
      <c r="A69" s="34" t="s">
        <v>241</v>
      </c>
      <c r="B69" s="35" t="s">
        <v>27</v>
      </c>
      <c r="C69" s="36" t="s">
        <v>242</v>
      </c>
      <c r="D69" s="37" t="s">
        <v>243</v>
      </c>
      <c r="E69" s="36" t="s">
        <v>201</v>
      </c>
      <c r="F69" s="38">
        <v>34</v>
      </c>
      <c r="G69" s="39" t="s">
        <v>244</v>
      </c>
      <c r="H69" s="39">
        <v>13.18</v>
      </c>
      <c r="I69" s="40">
        <f t="shared" si="3"/>
        <v>448.12</v>
      </c>
      <c r="J69" s="40"/>
    </row>
    <row r="70" spans="1:10" ht="31.5" x14ac:dyDescent="0.25">
      <c r="A70" s="34" t="s">
        <v>245</v>
      </c>
      <c r="B70" s="35" t="s">
        <v>27</v>
      </c>
      <c r="C70" s="36" t="s">
        <v>246</v>
      </c>
      <c r="D70" s="37" t="s">
        <v>247</v>
      </c>
      <c r="E70" s="36" t="s">
        <v>201</v>
      </c>
      <c r="F70" s="38">
        <v>130</v>
      </c>
      <c r="G70" s="39" t="s">
        <v>210</v>
      </c>
      <c r="H70" s="39">
        <v>12.55</v>
      </c>
      <c r="I70" s="40">
        <f t="shared" si="3"/>
        <v>1631.5</v>
      </c>
      <c r="J70" s="40"/>
    </row>
    <row r="71" spans="1:10" ht="31.5" x14ac:dyDescent="0.25">
      <c r="A71" s="34" t="s">
        <v>248</v>
      </c>
      <c r="B71" s="35" t="s">
        <v>27</v>
      </c>
      <c r="C71" s="36" t="s">
        <v>249</v>
      </c>
      <c r="D71" s="37" t="s">
        <v>250</v>
      </c>
      <c r="E71" s="36" t="s">
        <v>201</v>
      </c>
      <c r="F71" s="38">
        <v>97</v>
      </c>
      <c r="G71" s="39" t="s">
        <v>251</v>
      </c>
      <c r="H71" s="39">
        <v>10.17</v>
      </c>
      <c r="I71" s="40">
        <f t="shared" si="3"/>
        <v>986.49</v>
      </c>
      <c r="J71" s="40"/>
    </row>
    <row r="72" spans="1:10" ht="31.5" x14ac:dyDescent="0.25">
      <c r="A72" s="34" t="s">
        <v>252</v>
      </c>
      <c r="B72" s="35" t="s">
        <v>27</v>
      </c>
      <c r="C72" s="36" t="s">
        <v>253</v>
      </c>
      <c r="D72" s="37" t="s">
        <v>254</v>
      </c>
      <c r="E72" s="36" t="s">
        <v>201</v>
      </c>
      <c r="F72" s="38">
        <v>251</v>
      </c>
      <c r="G72" s="39" t="s">
        <v>255</v>
      </c>
      <c r="H72" s="39">
        <v>8.98</v>
      </c>
      <c r="I72" s="40">
        <f t="shared" si="3"/>
        <v>2253.98</v>
      </c>
      <c r="J72" s="40"/>
    </row>
    <row r="73" spans="1:10" ht="31.5" x14ac:dyDescent="0.25">
      <c r="A73" s="34" t="s">
        <v>256</v>
      </c>
      <c r="B73" s="35" t="s">
        <v>27</v>
      </c>
      <c r="C73" s="36" t="s">
        <v>257</v>
      </c>
      <c r="D73" s="37" t="s">
        <v>258</v>
      </c>
      <c r="E73" s="36" t="s">
        <v>201</v>
      </c>
      <c r="F73" s="38">
        <v>410</v>
      </c>
      <c r="G73" s="39" t="s">
        <v>259</v>
      </c>
      <c r="H73" s="39">
        <v>8.25</v>
      </c>
      <c r="I73" s="40">
        <f t="shared" si="3"/>
        <v>3382.5</v>
      </c>
      <c r="J73" s="40"/>
    </row>
    <row r="74" spans="1:10" ht="31.5" x14ac:dyDescent="0.25">
      <c r="A74" s="34" t="s">
        <v>260</v>
      </c>
      <c r="B74" s="35" t="s">
        <v>27</v>
      </c>
      <c r="C74" s="36" t="s">
        <v>261</v>
      </c>
      <c r="D74" s="37" t="s">
        <v>262</v>
      </c>
      <c r="E74" s="36" t="s">
        <v>201</v>
      </c>
      <c r="F74" s="38">
        <v>286</v>
      </c>
      <c r="G74" s="39" t="s">
        <v>263</v>
      </c>
      <c r="H74" s="39">
        <v>7.49</v>
      </c>
      <c r="I74" s="40">
        <f t="shared" si="3"/>
        <v>2142.14</v>
      </c>
      <c r="J74" s="40"/>
    </row>
    <row r="75" spans="1:10" ht="21" x14ac:dyDescent="0.25">
      <c r="A75" s="34" t="s">
        <v>264</v>
      </c>
      <c r="B75" s="35" t="s">
        <v>27</v>
      </c>
      <c r="C75" s="36" t="s">
        <v>192</v>
      </c>
      <c r="D75" s="37" t="s">
        <v>193</v>
      </c>
      <c r="E75" s="36" t="s">
        <v>35</v>
      </c>
      <c r="F75" s="38">
        <v>359.17</v>
      </c>
      <c r="G75" s="39">
        <v>10.06</v>
      </c>
      <c r="H75" s="39">
        <v>12.92</v>
      </c>
      <c r="I75" s="40">
        <f t="shared" si="3"/>
        <v>4640.4764000000005</v>
      </c>
      <c r="J75" s="40"/>
    </row>
    <row r="76" spans="1:10" x14ac:dyDescent="0.25">
      <c r="A76" s="34" t="s">
        <v>265</v>
      </c>
      <c r="B76" s="35" t="s">
        <v>27</v>
      </c>
      <c r="C76" s="36" t="s">
        <v>266</v>
      </c>
      <c r="D76" s="37" t="s">
        <v>267</v>
      </c>
      <c r="E76" s="36" t="s">
        <v>30</v>
      </c>
      <c r="F76" s="38">
        <v>1.34</v>
      </c>
      <c r="G76" s="39" t="s">
        <v>268</v>
      </c>
      <c r="H76" s="39">
        <v>747.57</v>
      </c>
      <c r="I76" s="40">
        <f t="shared" si="3"/>
        <v>1001.7438000000001</v>
      </c>
      <c r="J76" s="40"/>
    </row>
    <row r="77" spans="1:10" x14ac:dyDescent="0.25">
      <c r="A77" s="28" t="s">
        <v>269</v>
      </c>
      <c r="B77" s="29"/>
      <c r="C77" s="29"/>
      <c r="D77" s="30" t="s">
        <v>270</v>
      </c>
      <c r="E77" s="31"/>
      <c r="F77" s="38"/>
      <c r="G77" s="32"/>
      <c r="H77" s="39">
        <v>0</v>
      </c>
      <c r="I77" s="40">
        <f t="shared" si="3"/>
        <v>0</v>
      </c>
      <c r="J77" s="40"/>
    </row>
    <row r="78" spans="1:10" ht="21" x14ac:dyDescent="0.25">
      <c r="A78" s="50" t="s">
        <v>271</v>
      </c>
      <c r="B78" s="31" t="s">
        <v>50</v>
      </c>
      <c r="C78" s="36" t="s">
        <v>272</v>
      </c>
      <c r="D78" s="51" t="s">
        <v>273</v>
      </c>
      <c r="E78" s="31" t="s">
        <v>78</v>
      </c>
      <c r="F78" s="38">
        <v>359.17</v>
      </c>
      <c r="G78" s="39">
        <v>60.54</v>
      </c>
      <c r="H78" s="39">
        <v>77.78</v>
      </c>
      <c r="I78" s="40">
        <f t="shared" si="3"/>
        <v>27936.242600000001</v>
      </c>
      <c r="J78" s="40"/>
    </row>
    <row r="79" spans="1:10" ht="21" x14ac:dyDescent="0.25">
      <c r="A79" s="50" t="s">
        <v>274</v>
      </c>
      <c r="B79" s="31" t="s">
        <v>50</v>
      </c>
      <c r="C79" s="36" t="s">
        <v>275</v>
      </c>
      <c r="D79" s="37" t="s">
        <v>276</v>
      </c>
      <c r="E79" s="31" t="s">
        <v>277</v>
      </c>
      <c r="F79" s="38">
        <v>718.34</v>
      </c>
      <c r="G79" s="39">
        <v>5.27</v>
      </c>
      <c r="H79" s="39">
        <v>6.77</v>
      </c>
      <c r="I79" s="40">
        <f t="shared" si="3"/>
        <v>4863.1617999999999</v>
      </c>
      <c r="J79" s="40"/>
    </row>
    <row r="80" spans="1:10" x14ac:dyDescent="0.25">
      <c r="A80" s="21" t="s">
        <v>278</v>
      </c>
      <c r="B80" s="22"/>
      <c r="C80" s="22"/>
      <c r="D80" s="23" t="s">
        <v>279</v>
      </c>
      <c r="E80" s="24"/>
      <c r="F80" s="25"/>
      <c r="G80" s="25"/>
      <c r="H80" s="25">
        <v>0</v>
      </c>
      <c r="I80" s="27">
        <f>SUM(I81:I96)</f>
        <v>133564.14610000001</v>
      </c>
      <c r="J80" s="27"/>
    </row>
    <row r="81" spans="1:10" x14ac:dyDescent="0.25">
      <c r="A81" s="28" t="s">
        <v>280</v>
      </c>
      <c r="B81" s="29"/>
      <c r="C81" s="29"/>
      <c r="D81" s="30" t="s">
        <v>281</v>
      </c>
      <c r="E81" s="31"/>
      <c r="F81" s="32"/>
      <c r="G81" s="32"/>
      <c r="H81" s="39">
        <v>0</v>
      </c>
      <c r="I81" s="33">
        <f t="shared" ref="I81:I96" si="4">F81*H81</f>
        <v>0</v>
      </c>
      <c r="J81" s="33"/>
    </row>
    <row r="82" spans="1:10" ht="21" x14ac:dyDescent="0.25">
      <c r="A82" s="50" t="s">
        <v>282</v>
      </c>
      <c r="B82" s="31" t="s">
        <v>222</v>
      </c>
      <c r="C82" s="50" t="s">
        <v>283</v>
      </c>
      <c r="D82" s="52" t="s">
        <v>284</v>
      </c>
      <c r="E82" s="31" t="s">
        <v>35</v>
      </c>
      <c r="F82" s="38">
        <v>625.27</v>
      </c>
      <c r="G82" s="39">
        <v>76</v>
      </c>
      <c r="H82" s="39">
        <v>90.8</v>
      </c>
      <c r="I82" s="33">
        <f t="shared" si="4"/>
        <v>56774.515999999996</v>
      </c>
      <c r="J82" s="49" t="s">
        <v>225</v>
      </c>
    </row>
    <row r="83" spans="1:10" ht="21" x14ac:dyDescent="0.25">
      <c r="A83" s="50" t="s">
        <v>285</v>
      </c>
      <c r="B83" s="31" t="s">
        <v>222</v>
      </c>
      <c r="C83" s="50" t="s">
        <v>286</v>
      </c>
      <c r="D83" s="52" t="s">
        <v>287</v>
      </c>
      <c r="E83" s="31" t="s">
        <v>35</v>
      </c>
      <c r="F83" s="38">
        <v>208.36</v>
      </c>
      <c r="G83" s="39">
        <v>83.33</v>
      </c>
      <c r="H83" s="39">
        <v>99.55</v>
      </c>
      <c r="I83" s="33">
        <f t="shared" si="4"/>
        <v>20742.238000000001</v>
      </c>
      <c r="J83" s="49" t="s">
        <v>225</v>
      </c>
    </row>
    <row r="84" spans="1:10" ht="21" x14ac:dyDescent="0.25">
      <c r="A84" s="50" t="s">
        <v>288</v>
      </c>
      <c r="B84" s="31" t="s">
        <v>222</v>
      </c>
      <c r="C84" s="50" t="s">
        <v>289</v>
      </c>
      <c r="D84" s="52" t="s">
        <v>290</v>
      </c>
      <c r="E84" s="31" t="s">
        <v>35</v>
      </c>
      <c r="F84" s="38">
        <v>45.05</v>
      </c>
      <c r="G84" s="39">
        <v>92.33</v>
      </c>
      <c r="H84" s="39">
        <v>110.31</v>
      </c>
      <c r="I84" s="33">
        <f t="shared" si="4"/>
        <v>4969.4654999999993</v>
      </c>
      <c r="J84" s="49" t="s">
        <v>225</v>
      </c>
    </row>
    <row r="85" spans="1:10" ht="21" x14ac:dyDescent="0.25">
      <c r="A85" s="50" t="s">
        <v>291</v>
      </c>
      <c r="B85" s="31" t="s">
        <v>27</v>
      </c>
      <c r="C85" s="50" t="s">
        <v>292</v>
      </c>
      <c r="D85" s="52" t="s">
        <v>293</v>
      </c>
      <c r="E85" s="31" t="s">
        <v>35</v>
      </c>
      <c r="F85" s="38">
        <f>SUM(F82:F84)</f>
        <v>878.68</v>
      </c>
      <c r="G85" s="39" t="s">
        <v>294</v>
      </c>
      <c r="H85" s="39">
        <f>15201.17/878.68</f>
        <v>17.300006828424458</v>
      </c>
      <c r="I85" s="33">
        <f t="shared" si="4"/>
        <v>15201.170000000002</v>
      </c>
      <c r="J85" s="49"/>
    </row>
    <row r="86" spans="1:10" x14ac:dyDescent="0.25">
      <c r="A86" s="28" t="s">
        <v>295</v>
      </c>
      <c r="B86" s="29"/>
      <c r="C86" s="29"/>
      <c r="D86" s="30" t="s">
        <v>296</v>
      </c>
      <c r="E86" s="31"/>
      <c r="F86" s="32"/>
      <c r="G86" s="32"/>
      <c r="H86" s="39">
        <v>0</v>
      </c>
      <c r="I86" s="33">
        <f t="shared" si="4"/>
        <v>0</v>
      </c>
      <c r="J86" s="33"/>
    </row>
    <row r="87" spans="1:10" ht="21" x14ac:dyDescent="0.25">
      <c r="A87" s="50" t="s">
        <v>297</v>
      </c>
      <c r="B87" s="35" t="s">
        <v>27</v>
      </c>
      <c r="C87" s="36" t="s">
        <v>298</v>
      </c>
      <c r="D87" s="37" t="s">
        <v>299</v>
      </c>
      <c r="E87" s="36" t="s">
        <v>300</v>
      </c>
      <c r="F87" s="38">
        <v>35.93</v>
      </c>
      <c r="G87" s="39" t="s">
        <v>301</v>
      </c>
      <c r="H87" s="39">
        <v>60.54</v>
      </c>
      <c r="I87" s="33">
        <f t="shared" si="4"/>
        <v>2175.2022000000002</v>
      </c>
      <c r="J87" s="33"/>
    </row>
    <row r="88" spans="1:10" ht="21" x14ac:dyDescent="0.25">
      <c r="A88" s="50" t="s">
        <v>302</v>
      </c>
      <c r="B88" s="35" t="s">
        <v>50</v>
      </c>
      <c r="C88" s="36" t="s">
        <v>303</v>
      </c>
      <c r="D88" s="37" t="s">
        <v>304</v>
      </c>
      <c r="E88" s="36" t="s">
        <v>300</v>
      </c>
      <c r="F88" s="38">
        <v>1.4</v>
      </c>
      <c r="G88" s="39">
        <v>24.33</v>
      </c>
      <c r="H88" s="39">
        <v>31.26</v>
      </c>
      <c r="I88" s="33">
        <f t="shared" si="4"/>
        <v>43.764000000000003</v>
      </c>
      <c r="J88" s="33"/>
    </row>
    <row r="89" spans="1:10" ht="21" x14ac:dyDescent="0.25">
      <c r="A89" s="50" t="s">
        <v>305</v>
      </c>
      <c r="B89" s="35" t="s">
        <v>50</v>
      </c>
      <c r="C89" s="36" t="s">
        <v>306</v>
      </c>
      <c r="D89" s="37" t="s">
        <v>307</v>
      </c>
      <c r="E89" s="36" t="s">
        <v>300</v>
      </c>
      <c r="F89" s="38">
        <v>9.06</v>
      </c>
      <c r="G89" s="39">
        <v>23.46</v>
      </c>
      <c r="H89" s="39">
        <v>30.14</v>
      </c>
      <c r="I89" s="33">
        <f t="shared" si="4"/>
        <v>273.0684</v>
      </c>
      <c r="J89" s="33"/>
    </row>
    <row r="90" spans="1:10" ht="21" x14ac:dyDescent="0.25">
      <c r="A90" s="50" t="s">
        <v>308</v>
      </c>
      <c r="B90" s="35" t="s">
        <v>50</v>
      </c>
      <c r="C90" s="36" t="s">
        <v>309</v>
      </c>
      <c r="D90" s="37" t="s">
        <v>310</v>
      </c>
      <c r="E90" s="36" t="s">
        <v>300</v>
      </c>
      <c r="F90" s="38">
        <v>1.4</v>
      </c>
      <c r="G90" s="39">
        <v>20.92</v>
      </c>
      <c r="H90" s="39">
        <v>26.88</v>
      </c>
      <c r="I90" s="33">
        <f t="shared" si="4"/>
        <v>37.631999999999998</v>
      </c>
      <c r="J90" s="33"/>
    </row>
    <row r="91" spans="1:10" ht="21" x14ac:dyDescent="0.25">
      <c r="A91" s="50" t="s">
        <v>311</v>
      </c>
      <c r="B91" s="35" t="s">
        <v>50</v>
      </c>
      <c r="C91" s="36" t="s">
        <v>312</v>
      </c>
      <c r="D91" s="37" t="s">
        <v>313</v>
      </c>
      <c r="E91" s="36" t="s">
        <v>300</v>
      </c>
      <c r="F91" s="38">
        <v>9.06</v>
      </c>
      <c r="G91" s="39">
        <v>20.51</v>
      </c>
      <c r="H91" s="39">
        <f>238.74/9.06</f>
        <v>26.350993377483444</v>
      </c>
      <c r="I91" s="33">
        <f t="shared" si="4"/>
        <v>238.74</v>
      </c>
      <c r="J91" s="33"/>
    </row>
    <row r="92" spans="1:10" ht="21" x14ac:dyDescent="0.25">
      <c r="A92" s="50" t="s">
        <v>314</v>
      </c>
      <c r="B92" s="35" t="s">
        <v>50</v>
      </c>
      <c r="C92" s="36" t="s">
        <v>315</v>
      </c>
      <c r="D92" s="37" t="s">
        <v>316</v>
      </c>
      <c r="E92" s="36" t="s">
        <v>300</v>
      </c>
      <c r="F92" s="38">
        <v>51.28</v>
      </c>
      <c r="G92" s="39">
        <v>20.34</v>
      </c>
      <c r="H92" s="39">
        <f>1339.94/51.28</f>
        <v>26.129875195007802</v>
      </c>
      <c r="I92" s="33">
        <f t="shared" si="4"/>
        <v>1339.94</v>
      </c>
      <c r="J92" s="33"/>
    </row>
    <row r="93" spans="1:10" ht="21" x14ac:dyDescent="0.25">
      <c r="A93" s="28" t="s">
        <v>317</v>
      </c>
      <c r="B93" s="29"/>
      <c r="C93" s="29"/>
      <c r="D93" s="30" t="s">
        <v>318</v>
      </c>
      <c r="E93" s="31"/>
      <c r="F93" s="32"/>
      <c r="G93" s="32"/>
      <c r="H93" s="39">
        <v>0</v>
      </c>
      <c r="I93" s="33">
        <f t="shared" si="4"/>
        <v>0</v>
      </c>
      <c r="J93" s="33"/>
    </row>
    <row r="94" spans="1:10" ht="42" x14ac:dyDescent="0.25">
      <c r="A94" s="50" t="s">
        <v>319</v>
      </c>
      <c r="B94" s="31" t="s">
        <v>27</v>
      </c>
      <c r="C94" s="50" t="s">
        <v>320</v>
      </c>
      <c r="D94" s="52" t="s">
        <v>321</v>
      </c>
      <c r="E94" s="31" t="s">
        <v>35</v>
      </c>
      <c r="F94" s="38">
        <v>350.97</v>
      </c>
      <c r="G94" s="39" t="s">
        <v>322</v>
      </c>
      <c r="H94" s="39">
        <f>19391.1/350.97</f>
        <v>55.250021369347799</v>
      </c>
      <c r="I94" s="33">
        <f t="shared" si="4"/>
        <v>19391.099999999999</v>
      </c>
      <c r="J94" s="33"/>
    </row>
    <row r="95" spans="1:10" ht="21" x14ac:dyDescent="0.25">
      <c r="A95" s="28" t="s">
        <v>323</v>
      </c>
      <c r="B95" s="29"/>
      <c r="C95" s="29"/>
      <c r="D95" s="30" t="s">
        <v>324</v>
      </c>
      <c r="E95" s="31"/>
      <c r="F95" s="32"/>
      <c r="G95" s="32"/>
      <c r="H95" s="39">
        <v>0</v>
      </c>
      <c r="I95" s="33">
        <f t="shared" si="4"/>
        <v>0</v>
      </c>
      <c r="J95" s="33"/>
    </row>
    <row r="96" spans="1:10" ht="31.5" x14ac:dyDescent="0.25">
      <c r="A96" s="50" t="s">
        <v>325</v>
      </c>
      <c r="B96" s="31" t="s">
        <v>27</v>
      </c>
      <c r="C96" s="50" t="s">
        <v>326</v>
      </c>
      <c r="D96" s="52" t="s">
        <v>327</v>
      </c>
      <c r="E96" s="31" t="s">
        <v>35</v>
      </c>
      <c r="F96" s="38">
        <v>159.03</v>
      </c>
      <c r="G96" s="39" t="s">
        <v>328</v>
      </c>
      <c r="H96" s="39">
        <f>12377.31/159.03</f>
        <v>77.830032069420866</v>
      </c>
      <c r="I96" s="33">
        <f t="shared" si="4"/>
        <v>12377.310000000001</v>
      </c>
      <c r="J96" s="33"/>
    </row>
    <row r="97" spans="1:10" x14ac:dyDescent="0.25">
      <c r="A97" s="21" t="s">
        <v>329</v>
      </c>
      <c r="B97" s="22"/>
      <c r="C97" s="22"/>
      <c r="D97" s="23" t="s">
        <v>330</v>
      </c>
      <c r="E97" s="24"/>
      <c r="F97" s="25"/>
      <c r="G97" s="25"/>
      <c r="H97" s="25">
        <v>0</v>
      </c>
      <c r="I97" s="27">
        <f>SUM(I98:I104)</f>
        <v>55843.429999999993</v>
      </c>
      <c r="J97" s="27"/>
    </row>
    <row r="98" spans="1:10" ht="21" x14ac:dyDescent="0.25">
      <c r="A98" s="28" t="s">
        <v>331</v>
      </c>
      <c r="B98" s="31"/>
      <c r="C98" s="31"/>
      <c r="D98" s="30" t="s">
        <v>332</v>
      </c>
      <c r="E98" s="31"/>
      <c r="F98" s="32"/>
      <c r="G98" s="32"/>
      <c r="H98" s="39">
        <v>0</v>
      </c>
      <c r="I98" s="33">
        <f t="shared" ref="I98:I104" si="5">F98*H98</f>
        <v>0</v>
      </c>
      <c r="J98" s="33"/>
    </row>
    <row r="99" spans="1:10" ht="31.5" x14ac:dyDescent="0.25">
      <c r="A99" s="50" t="s">
        <v>333</v>
      </c>
      <c r="B99" s="35" t="s">
        <v>50</v>
      </c>
      <c r="C99" s="36" t="s">
        <v>334</v>
      </c>
      <c r="D99" s="37" t="s">
        <v>335</v>
      </c>
      <c r="E99" s="36" t="s">
        <v>336</v>
      </c>
      <c r="F99" s="38">
        <v>2</v>
      </c>
      <c r="G99" s="39">
        <v>915.86</v>
      </c>
      <c r="H99" s="39">
        <v>1176.6099999999999</v>
      </c>
      <c r="I99" s="33">
        <f t="shared" si="5"/>
        <v>2353.2199999999998</v>
      </c>
      <c r="J99" s="33"/>
    </row>
    <row r="100" spans="1:10" ht="31.5" x14ac:dyDescent="0.25">
      <c r="A100" s="50" t="s">
        <v>337</v>
      </c>
      <c r="B100" s="35" t="s">
        <v>50</v>
      </c>
      <c r="C100" s="36" t="s">
        <v>338</v>
      </c>
      <c r="D100" s="37" t="s">
        <v>339</v>
      </c>
      <c r="E100" s="36" t="s">
        <v>336</v>
      </c>
      <c r="F100" s="38">
        <v>25</v>
      </c>
      <c r="G100" s="39">
        <v>915.86</v>
      </c>
      <c r="H100" s="39">
        <v>1176.6099999999999</v>
      </c>
      <c r="I100" s="33">
        <f t="shared" si="5"/>
        <v>29415.249999999996</v>
      </c>
      <c r="J100" s="33"/>
    </row>
    <row r="101" spans="1:10" ht="31.5" x14ac:dyDescent="0.25">
      <c r="A101" s="50" t="s">
        <v>340</v>
      </c>
      <c r="B101" s="35" t="s">
        <v>50</v>
      </c>
      <c r="C101" s="36" t="s">
        <v>341</v>
      </c>
      <c r="D101" s="37" t="s">
        <v>1781</v>
      </c>
      <c r="E101" s="36" t="s">
        <v>336</v>
      </c>
      <c r="F101" s="38">
        <v>6</v>
      </c>
      <c r="G101" s="39">
        <v>2038.03</v>
      </c>
      <c r="H101" s="39">
        <v>2618.2600000000002</v>
      </c>
      <c r="I101" s="33">
        <f t="shared" si="5"/>
        <v>15709.560000000001</v>
      </c>
      <c r="J101" s="33"/>
    </row>
    <row r="102" spans="1:10" ht="31.5" x14ac:dyDescent="0.25">
      <c r="A102" s="50" t="s">
        <v>343</v>
      </c>
      <c r="B102" s="35" t="s">
        <v>50</v>
      </c>
      <c r="C102" s="36" t="s">
        <v>344</v>
      </c>
      <c r="D102" s="37" t="s">
        <v>345</v>
      </c>
      <c r="E102" s="36" t="s">
        <v>336</v>
      </c>
      <c r="F102" s="38">
        <v>3</v>
      </c>
      <c r="G102" s="39">
        <v>1130.19</v>
      </c>
      <c r="H102" s="39">
        <v>1451.96</v>
      </c>
      <c r="I102" s="33">
        <f t="shared" si="5"/>
        <v>4355.88</v>
      </c>
      <c r="J102" s="33"/>
    </row>
    <row r="103" spans="1:10" ht="31.5" x14ac:dyDescent="0.25">
      <c r="A103" s="50" t="s">
        <v>346</v>
      </c>
      <c r="B103" s="35" t="s">
        <v>50</v>
      </c>
      <c r="C103" s="36" t="s">
        <v>347</v>
      </c>
      <c r="D103" s="37" t="s">
        <v>348</v>
      </c>
      <c r="E103" s="36" t="s">
        <v>336</v>
      </c>
      <c r="F103" s="38">
        <v>1</v>
      </c>
      <c r="G103" s="39">
        <v>1393.82</v>
      </c>
      <c r="H103" s="39">
        <v>1790.64</v>
      </c>
      <c r="I103" s="33">
        <f t="shared" si="5"/>
        <v>1790.64</v>
      </c>
      <c r="J103" s="33"/>
    </row>
    <row r="104" spans="1:10" ht="31.5" x14ac:dyDescent="0.25">
      <c r="A104" s="50" t="s">
        <v>349</v>
      </c>
      <c r="B104" s="35" t="s">
        <v>50</v>
      </c>
      <c r="C104" s="36" t="s">
        <v>350</v>
      </c>
      <c r="D104" s="37" t="s">
        <v>351</v>
      </c>
      <c r="E104" s="36" t="s">
        <v>336</v>
      </c>
      <c r="F104" s="38">
        <v>1</v>
      </c>
      <c r="G104" s="39">
        <v>1727.16</v>
      </c>
      <c r="H104" s="39">
        <v>2218.88</v>
      </c>
      <c r="I104" s="33">
        <f t="shared" si="5"/>
        <v>2218.88</v>
      </c>
      <c r="J104" s="33"/>
    </row>
    <row r="105" spans="1:10" x14ac:dyDescent="0.25">
      <c r="A105" s="21" t="s">
        <v>352</v>
      </c>
      <c r="B105" s="22"/>
      <c r="C105" s="22"/>
      <c r="D105" s="23" t="s">
        <v>353</v>
      </c>
      <c r="E105" s="24"/>
      <c r="F105" s="25"/>
      <c r="G105" s="25"/>
      <c r="H105" s="25">
        <v>0</v>
      </c>
      <c r="I105" s="27">
        <f>SUM(I106:I108)</f>
        <v>22472.37</v>
      </c>
      <c r="J105" s="27"/>
    </row>
    <row r="106" spans="1:10" x14ac:dyDescent="0.25">
      <c r="A106" s="28" t="s">
        <v>354</v>
      </c>
      <c r="B106" s="29"/>
      <c r="C106" s="29"/>
      <c r="D106" s="30" t="s">
        <v>355</v>
      </c>
      <c r="E106" s="31"/>
      <c r="F106" s="32"/>
      <c r="G106" s="32"/>
      <c r="H106" s="39">
        <v>0</v>
      </c>
      <c r="I106" s="33">
        <f>F106*H106</f>
        <v>0</v>
      </c>
      <c r="J106" s="33"/>
    </row>
    <row r="107" spans="1:10" ht="21" x14ac:dyDescent="0.25">
      <c r="A107" s="34" t="s">
        <v>356</v>
      </c>
      <c r="B107" s="35" t="s">
        <v>75</v>
      </c>
      <c r="C107" s="36" t="s">
        <v>357</v>
      </c>
      <c r="D107" s="37" t="s">
        <v>358</v>
      </c>
      <c r="E107" s="36" t="s">
        <v>78</v>
      </c>
      <c r="F107" s="38">
        <v>40.86</v>
      </c>
      <c r="G107" s="39">
        <f>'Composições Iopes'!E256</f>
        <v>396.95</v>
      </c>
      <c r="H107" s="39">
        <f>20836.98/40.86</f>
        <v>509.96035242290748</v>
      </c>
      <c r="I107" s="40">
        <f>F107*H107</f>
        <v>20836.98</v>
      </c>
      <c r="J107" s="40"/>
    </row>
    <row r="108" spans="1:10" ht="21" x14ac:dyDescent="0.25">
      <c r="A108" s="34" t="s">
        <v>359</v>
      </c>
      <c r="B108" s="35" t="s">
        <v>75</v>
      </c>
      <c r="C108" s="36" t="s">
        <v>360</v>
      </c>
      <c r="D108" s="37" t="s">
        <v>361</v>
      </c>
      <c r="E108" s="36" t="s">
        <v>78</v>
      </c>
      <c r="F108" s="38">
        <v>3.84</v>
      </c>
      <c r="G108" s="39">
        <f>'Composições Iopes'!E301</f>
        <v>331.5</v>
      </c>
      <c r="H108" s="39">
        <f>1635.39/3.84</f>
        <v>425.88281250000006</v>
      </c>
      <c r="I108" s="40">
        <f>F108*H108</f>
        <v>1635.39</v>
      </c>
      <c r="J108" s="40"/>
    </row>
    <row r="109" spans="1:10" x14ac:dyDescent="0.25">
      <c r="A109" s="21" t="s">
        <v>362</v>
      </c>
      <c r="B109" s="22"/>
      <c r="C109" s="22"/>
      <c r="D109" s="23" t="s">
        <v>363</v>
      </c>
      <c r="E109" s="24"/>
      <c r="F109" s="25"/>
      <c r="G109" s="25"/>
      <c r="H109" s="25">
        <v>0</v>
      </c>
      <c r="I109" s="27">
        <f>SUM(I110:I113)</f>
        <v>34535.786400000005</v>
      </c>
      <c r="J109" s="27"/>
    </row>
    <row r="110" spans="1:10" x14ac:dyDescent="0.25">
      <c r="A110" s="28" t="s">
        <v>364</v>
      </c>
      <c r="B110" s="29"/>
      <c r="C110" s="29"/>
      <c r="D110" s="30" t="s">
        <v>365</v>
      </c>
      <c r="E110" s="31"/>
      <c r="F110" s="32"/>
      <c r="G110" s="32"/>
      <c r="H110" s="39">
        <v>0</v>
      </c>
      <c r="I110" s="33">
        <f>F110*H110</f>
        <v>0</v>
      </c>
      <c r="J110" s="33"/>
    </row>
    <row r="111" spans="1:10" x14ac:dyDescent="0.25">
      <c r="A111" s="269" t="s">
        <v>366</v>
      </c>
      <c r="B111" s="270" t="s">
        <v>27</v>
      </c>
      <c r="C111" s="271" t="s">
        <v>367</v>
      </c>
      <c r="D111" s="272" t="s">
        <v>1782</v>
      </c>
      <c r="E111" s="270" t="s">
        <v>35</v>
      </c>
      <c r="F111" s="273">
        <v>44.7</v>
      </c>
      <c r="G111" s="274" t="s">
        <v>368</v>
      </c>
      <c r="H111" s="274">
        <v>518.62</v>
      </c>
      <c r="I111" s="275">
        <f>F111*H111</f>
        <v>23182.314000000002</v>
      </c>
      <c r="J111" s="276"/>
    </row>
    <row r="112" spans="1:10" x14ac:dyDescent="0.25">
      <c r="A112" s="50" t="s">
        <v>369</v>
      </c>
      <c r="B112" s="31" t="s">
        <v>50</v>
      </c>
      <c r="C112" s="36" t="s">
        <v>370</v>
      </c>
      <c r="D112" s="46" t="s">
        <v>371</v>
      </c>
      <c r="E112" s="31" t="s">
        <v>78</v>
      </c>
      <c r="F112" s="38">
        <v>9.1199999999999992</v>
      </c>
      <c r="G112" s="39">
        <v>711.66</v>
      </c>
      <c r="H112" s="39">
        <v>914.27</v>
      </c>
      <c r="I112" s="33">
        <f>F112*H112</f>
        <v>8338.1423999999988</v>
      </c>
      <c r="J112" s="49"/>
    </row>
    <row r="113" spans="1:10" ht="21" x14ac:dyDescent="0.25">
      <c r="A113" s="50" t="s">
        <v>372</v>
      </c>
      <c r="B113" s="31" t="s">
        <v>50</v>
      </c>
      <c r="C113" s="36" t="s">
        <v>373</v>
      </c>
      <c r="D113" s="46" t="s">
        <v>374</v>
      </c>
      <c r="E113" s="31" t="s">
        <v>53</v>
      </c>
      <c r="F113" s="38">
        <v>1</v>
      </c>
      <c r="G113" s="39">
        <v>2347.11</v>
      </c>
      <c r="H113" s="39">
        <v>3015.33</v>
      </c>
      <c r="I113" s="33">
        <f>F113*H113</f>
        <v>3015.33</v>
      </c>
      <c r="J113" s="49"/>
    </row>
    <row r="114" spans="1:10" x14ac:dyDescent="0.25">
      <c r="A114" s="21" t="s">
        <v>375</v>
      </c>
      <c r="B114" s="22"/>
      <c r="C114" s="22"/>
      <c r="D114" s="23" t="s">
        <v>376</v>
      </c>
      <c r="E114" s="24"/>
      <c r="F114" s="25"/>
      <c r="G114" s="25"/>
      <c r="H114" s="25">
        <v>0</v>
      </c>
      <c r="I114" s="27">
        <f>SUM(I115:I121)</f>
        <v>57160.103999999992</v>
      </c>
      <c r="J114" s="27"/>
    </row>
    <row r="115" spans="1:10" x14ac:dyDescent="0.25">
      <c r="A115" s="28" t="s">
        <v>377</v>
      </c>
      <c r="B115" s="29"/>
      <c r="C115" s="29"/>
      <c r="D115" s="30" t="s">
        <v>378</v>
      </c>
      <c r="E115" s="31"/>
      <c r="F115" s="32"/>
      <c r="G115" s="32"/>
      <c r="H115" s="39">
        <v>0</v>
      </c>
      <c r="I115" s="33">
        <f t="shared" ref="I115:I121" si="6">F115*H115</f>
        <v>0</v>
      </c>
      <c r="J115" s="33"/>
    </row>
    <row r="116" spans="1:10" ht="31.5" x14ac:dyDescent="0.25">
      <c r="A116" s="34" t="s">
        <v>379</v>
      </c>
      <c r="B116" s="35" t="s">
        <v>27</v>
      </c>
      <c r="C116" s="36" t="s">
        <v>380</v>
      </c>
      <c r="D116" s="37" t="s">
        <v>381</v>
      </c>
      <c r="E116" s="36" t="s">
        <v>35</v>
      </c>
      <c r="F116" s="38">
        <v>453.62</v>
      </c>
      <c r="G116" s="39">
        <v>34.630000000000003</v>
      </c>
      <c r="H116" s="39">
        <v>44.49</v>
      </c>
      <c r="I116" s="40">
        <f t="shared" si="6"/>
        <v>20181.553800000002</v>
      </c>
      <c r="J116" s="40"/>
    </row>
    <row r="117" spans="1:10" x14ac:dyDescent="0.25">
      <c r="A117" s="28" t="s">
        <v>382</v>
      </c>
      <c r="B117" s="29"/>
      <c r="C117" s="29"/>
      <c r="D117" s="30" t="s">
        <v>383</v>
      </c>
      <c r="E117" s="31"/>
      <c r="F117" s="32"/>
      <c r="G117" s="39"/>
      <c r="H117" s="39">
        <v>0</v>
      </c>
      <c r="I117" s="33">
        <f t="shared" si="6"/>
        <v>0</v>
      </c>
      <c r="J117" s="33"/>
    </row>
    <row r="118" spans="1:10" ht="21" x14ac:dyDescent="0.25">
      <c r="A118" s="34" t="s">
        <v>384</v>
      </c>
      <c r="B118" s="35" t="s">
        <v>27</v>
      </c>
      <c r="C118" s="36" t="s">
        <v>385</v>
      </c>
      <c r="D118" s="37" t="s">
        <v>386</v>
      </c>
      <c r="E118" s="36" t="s">
        <v>35</v>
      </c>
      <c r="F118" s="38">
        <v>453.62</v>
      </c>
      <c r="G118" s="39">
        <v>39.08</v>
      </c>
      <c r="H118" s="39">
        <v>50.21</v>
      </c>
      <c r="I118" s="40">
        <f t="shared" si="6"/>
        <v>22776.260200000001</v>
      </c>
      <c r="J118" s="40"/>
    </row>
    <row r="119" spans="1:10" x14ac:dyDescent="0.25">
      <c r="A119" s="28" t="s">
        <v>387</v>
      </c>
      <c r="B119" s="29"/>
      <c r="C119" s="29"/>
      <c r="D119" s="30" t="s">
        <v>388</v>
      </c>
      <c r="E119" s="31"/>
      <c r="F119" s="32"/>
      <c r="G119" s="39"/>
      <c r="H119" s="39">
        <v>0</v>
      </c>
      <c r="I119" s="33">
        <f t="shared" si="6"/>
        <v>0</v>
      </c>
      <c r="J119" s="33"/>
    </row>
    <row r="120" spans="1:10" ht="21" x14ac:dyDescent="0.25">
      <c r="A120" s="34" t="s">
        <v>389</v>
      </c>
      <c r="B120" s="35" t="s">
        <v>27</v>
      </c>
      <c r="C120" s="36" t="s">
        <v>390</v>
      </c>
      <c r="D120" s="37" t="s">
        <v>391</v>
      </c>
      <c r="E120" s="36" t="s">
        <v>300</v>
      </c>
      <c r="F120" s="38">
        <v>75.91</v>
      </c>
      <c r="G120" s="39">
        <v>27.95</v>
      </c>
      <c r="H120" s="39">
        <v>35.909999999999997</v>
      </c>
      <c r="I120" s="40">
        <f t="shared" si="6"/>
        <v>2725.9280999999996</v>
      </c>
      <c r="J120" s="40"/>
    </row>
    <row r="121" spans="1:10" ht="21" x14ac:dyDescent="0.25">
      <c r="A121" s="34" t="s">
        <v>392</v>
      </c>
      <c r="B121" s="35" t="s">
        <v>75</v>
      </c>
      <c r="C121" s="36" t="s">
        <v>393</v>
      </c>
      <c r="D121" s="37" t="s">
        <v>394</v>
      </c>
      <c r="E121" s="36" t="s">
        <v>395</v>
      </c>
      <c r="F121" s="38">
        <v>37.33</v>
      </c>
      <c r="G121" s="39">
        <f>'Composições Iopes'!E360</f>
        <v>239.3</v>
      </c>
      <c r="H121" s="39">
        <v>307.43</v>
      </c>
      <c r="I121" s="40">
        <f t="shared" si="6"/>
        <v>11476.3619</v>
      </c>
      <c r="J121" s="40"/>
    </row>
    <row r="122" spans="1:10" x14ac:dyDescent="0.25">
      <c r="A122" s="21" t="s">
        <v>396</v>
      </c>
      <c r="B122" s="22"/>
      <c r="C122" s="22"/>
      <c r="D122" s="23" t="s">
        <v>397</v>
      </c>
      <c r="E122" s="24"/>
      <c r="F122" s="25"/>
      <c r="G122" s="25"/>
      <c r="H122" s="25">
        <v>0</v>
      </c>
      <c r="I122" s="27">
        <f>SUM(I123:I131)</f>
        <v>67612.743799999997</v>
      </c>
      <c r="J122" s="27"/>
    </row>
    <row r="123" spans="1:10" ht="21" x14ac:dyDescent="0.25">
      <c r="A123" s="28" t="s">
        <v>398</v>
      </c>
      <c r="B123" s="29"/>
      <c r="C123" s="29"/>
      <c r="D123" s="30" t="s">
        <v>399</v>
      </c>
      <c r="E123" s="31"/>
      <c r="F123" s="32"/>
      <c r="G123" s="39"/>
      <c r="H123" s="39">
        <v>0</v>
      </c>
      <c r="I123" s="33">
        <f t="shared" ref="I123:I131" si="7">F123*H123</f>
        <v>0</v>
      </c>
      <c r="J123" s="33"/>
    </row>
    <row r="124" spans="1:10" ht="21" x14ac:dyDescent="0.25">
      <c r="A124" s="50" t="s">
        <v>400</v>
      </c>
      <c r="B124" s="31" t="s">
        <v>27</v>
      </c>
      <c r="C124" s="50" t="s">
        <v>401</v>
      </c>
      <c r="D124" s="46" t="s">
        <v>402</v>
      </c>
      <c r="E124" s="31" t="s">
        <v>35</v>
      </c>
      <c r="F124" s="38">
        <v>407.69</v>
      </c>
      <c r="G124" s="39" t="s">
        <v>403</v>
      </c>
      <c r="H124" s="39">
        <f>2429.88/407.69</f>
        <v>5.9601167553778609</v>
      </c>
      <c r="I124" s="33">
        <f t="shared" si="7"/>
        <v>2429.88</v>
      </c>
      <c r="J124" s="33"/>
    </row>
    <row r="125" spans="1:10" ht="31.5" x14ac:dyDescent="0.25">
      <c r="A125" s="50" t="s">
        <v>404</v>
      </c>
      <c r="B125" s="31" t="s">
        <v>27</v>
      </c>
      <c r="C125" s="50" t="s">
        <v>405</v>
      </c>
      <c r="D125" s="46" t="s">
        <v>406</v>
      </c>
      <c r="E125" s="31" t="s">
        <v>35</v>
      </c>
      <c r="F125" s="38">
        <v>368.19</v>
      </c>
      <c r="G125" s="39" t="s">
        <v>407</v>
      </c>
      <c r="H125" s="39">
        <v>86.45</v>
      </c>
      <c r="I125" s="33">
        <f t="shared" si="7"/>
        <v>31830.0255</v>
      </c>
      <c r="J125" s="33"/>
    </row>
    <row r="126" spans="1:10" ht="21" x14ac:dyDescent="0.25">
      <c r="A126" s="50" t="s">
        <v>408</v>
      </c>
      <c r="B126" s="31" t="s">
        <v>27</v>
      </c>
      <c r="C126" s="50" t="s">
        <v>409</v>
      </c>
      <c r="D126" s="46" t="s">
        <v>410</v>
      </c>
      <c r="E126" s="31" t="s">
        <v>53</v>
      </c>
      <c r="F126" s="38">
        <v>6</v>
      </c>
      <c r="G126" s="39" t="s">
        <v>411</v>
      </c>
      <c r="H126" s="39">
        <v>8.9499999999999993</v>
      </c>
      <c r="I126" s="33">
        <f t="shared" si="7"/>
        <v>53.699999999999996</v>
      </c>
      <c r="J126" s="33"/>
    </row>
    <row r="127" spans="1:10" ht="21" x14ac:dyDescent="0.25">
      <c r="A127" s="50" t="s">
        <v>412</v>
      </c>
      <c r="B127" s="31" t="s">
        <v>27</v>
      </c>
      <c r="C127" s="50" t="s">
        <v>413</v>
      </c>
      <c r="D127" s="46" t="s">
        <v>414</v>
      </c>
      <c r="E127" s="31" t="s">
        <v>35</v>
      </c>
      <c r="F127" s="38">
        <v>67.180000000000007</v>
      </c>
      <c r="G127" s="39" t="s">
        <v>415</v>
      </c>
      <c r="H127" s="39">
        <v>92.15</v>
      </c>
      <c r="I127" s="33">
        <f t="shared" si="7"/>
        <v>6190.6370000000006</v>
      </c>
      <c r="J127" s="33"/>
    </row>
    <row r="128" spans="1:10" ht="21" x14ac:dyDescent="0.25">
      <c r="A128" s="50" t="s">
        <v>416</v>
      </c>
      <c r="B128" s="31" t="s">
        <v>50</v>
      </c>
      <c r="C128" s="50" t="s">
        <v>417</v>
      </c>
      <c r="D128" s="46" t="s">
        <v>418</v>
      </c>
      <c r="E128" s="31" t="s">
        <v>35</v>
      </c>
      <c r="F128" s="38">
        <v>223.16</v>
      </c>
      <c r="G128" s="39">
        <v>12.52</v>
      </c>
      <c r="H128" s="39">
        <v>16.079999999999998</v>
      </c>
      <c r="I128" s="33">
        <f t="shared" si="7"/>
        <v>3588.4127999999996</v>
      </c>
      <c r="J128" s="33"/>
    </row>
    <row r="129" spans="1:10" x14ac:dyDescent="0.25">
      <c r="A129" s="50" t="s">
        <v>419</v>
      </c>
      <c r="B129" s="31" t="s">
        <v>50</v>
      </c>
      <c r="C129" s="50" t="s">
        <v>420</v>
      </c>
      <c r="D129" s="46" t="s">
        <v>421</v>
      </c>
      <c r="E129" s="31" t="s">
        <v>35</v>
      </c>
      <c r="F129" s="38">
        <v>371.72</v>
      </c>
      <c r="G129" s="39">
        <v>25.37</v>
      </c>
      <c r="H129" s="39">
        <f>12114.36/371.72</f>
        <v>32.590013989023994</v>
      </c>
      <c r="I129" s="33">
        <f t="shared" si="7"/>
        <v>12114.36</v>
      </c>
      <c r="J129" s="33"/>
    </row>
    <row r="130" spans="1:10" ht="21" x14ac:dyDescent="0.25">
      <c r="A130" s="50" t="s">
        <v>422</v>
      </c>
      <c r="B130" s="31" t="s">
        <v>27</v>
      </c>
      <c r="C130" s="50" t="s">
        <v>423</v>
      </c>
      <c r="D130" s="46" t="s">
        <v>424</v>
      </c>
      <c r="E130" s="31" t="s">
        <v>35</v>
      </c>
      <c r="F130" s="38">
        <v>251.15</v>
      </c>
      <c r="G130" s="39" t="s">
        <v>425</v>
      </c>
      <c r="H130" s="39">
        <v>27.39</v>
      </c>
      <c r="I130" s="33">
        <f t="shared" si="7"/>
        <v>6878.9985000000006</v>
      </c>
      <c r="J130" s="33"/>
    </row>
    <row r="131" spans="1:10" ht="21" x14ac:dyDescent="0.25">
      <c r="A131" s="50" t="s">
        <v>426</v>
      </c>
      <c r="B131" s="31" t="s">
        <v>27</v>
      </c>
      <c r="C131" s="50" t="s">
        <v>427</v>
      </c>
      <c r="D131" s="46" t="s">
        <v>428</v>
      </c>
      <c r="E131" s="31" t="s">
        <v>35</v>
      </c>
      <c r="F131" s="38">
        <v>117.03</v>
      </c>
      <c r="G131" s="39" t="s">
        <v>429</v>
      </c>
      <c r="H131" s="39">
        <f>4526.73/117.03</f>
        <v>38.680082030248649</v>
      </c>
      <c r="I131" s="33">
        <f t="shared" si="7"/>
        <v>4526.7299999999996</v>
      </c>
      <c r="J131" s="33"/>
    </row>
    <row r="132" spans="1:10" x14ac:dyDescent="0.25">
      <c r="A132" s="21" t="s">
        <v>430</v>
      </c>
      <c r="B132" s="22"/>
      <c r="C132" s="22"/>
      <c r="D132" s="23" t="s">
        <v>431</v>
      </c>
      <c r="E132" s="24"/>
      <c r="F132" s="25"/>
      <c r="G132" s="25"/>
      <c r="H132" s="25">
        <v>0</v>
      </c>
      <c r="I132" s="27">
        <f>SUM(I133:I135)</f>
        <v>38203.589999999997</v>
      </c>
      <c r="J132" s="27"/>
    </row>
    <row r="133" spans="1:10" x14ac:dyDescent="0.25">
      <c r="A133" s="28" t="s">
        <v>432</v>
      </c>
      <c r="B133" s="29"/>
      <c r="C133" s="29"/>
      <c r="D133" s="30" t="s">
        <v>433</v>
      </c>
      <c r="E133" s="31"/>
      <c r="F133" s="32"/>
      <c r="G133" s="32"/>
      <c r="H133" s="39">
        <v>0</v>
      </c>
      <c r="I133" s="33">
        <f>F133*H133</f>
        <v>0</v>
      </c>
      <c r="J133" s="33"/>
    </row>
    <row r="134" spans="1:10" x14ac:dyDescent="0.25">
      <c r="A134" s="50" t="s">
        <v>434</v>
      </c>
      <c r="B134" s="31" t="s">
        <v>27</v>
      </c>
      <c r="C134" s="50" t="s">
        <v>435</v>
      </c>
      <c r="D134" s="46" t="s">
        <v>436</v>
      </c>
      <c r="E134" s="31" t="s">
        <v>35</v>
      </c>
      <c r="F134" s="38">
        <v>490.86</v>
      </c>
      <c r="G134" s="39">
        <v>27.06</v>
      </c>
      <c r="H134" s="39">
        <f>15869.49/490.86</f>
        <v>32.329971886077495</v>
      </c>
      <c r="I134" s="33">
        <f>F134*H134</f>
        <v>15869.49</v>
      </c>
      <c r="J134" s="33" t="s">
        <v>225</v>
      </c>
    </row>
    <row r="135" spans="1:10" ht="21" x14ac:dyDescent="0.25">
      <c r="A135" s="277" t="s">
        <v>437</v>
      </c>
      <c r="B135" s="278" t="s">
        <v>222</v>
      </c>
      <c r="C135" s="277" t="s">
        <v>438</v>
      </c>
      <c r="D135" s="37" t="s">
        <v>1783</v>
      </c>
      <c r="E135" s="278" t="s">
        <v>78</v>
      </c>
      <c r="F135" s="279">
        <v>249.99</v>
      </c>
      <c r="G135" s="39">
        <v>74.78</v>
      </c>
      <c r="H135" s="39">
        <f>22334.1/249.99</f>
        <v>89.339973598943942</v>
      </c>
      <c r="I135" s="280">
        <f>F135*H135</f>
        <v>22334.1</v>
      </c>
      <c r="J135" s="281" t="s">
        <v>225</v>
      </c>
    </row>
    <row r="136" spans="1:10" x14ac:dyDescent="0.25">
      <c r="A136" s="21" t="s">
        <v>439</v>
      </c>
      <c r="B136" s="22"/>
      <c r="C136" s="22"/>
      <c r="D136" s="23" t="s">
        <v>440</v>
      </c>
      <c r="E136" s="24"/>
      <c r="F136" s="25"/>
      <c r="G136" s="25"/>
      <c r="H136" s="25">
        <v>0</v>
      </c>
      <c r="I136" s="27">
        <f>SUM(I137:I146)</f>
        <v>80980.427599999995</v>
      </c>
      <c r="J136" s="27"/>
    </row>
    <row r="137" spans="1:10" x14ac:dyDescent="0.25">
      <c r="A137" s="28" t="s">
        <v>441</v>
      </c>
      <c r="B137" s="29"/>
      <c r="C137" s="29"/>
      <c r="D137" s="30" t="s">
        <v>442</v>
      </c>
      <c r="E137" s="31"/>
      <c r="F137" s="32"/>
      <c r="G137" s="32"/>
      <c r="H137" s="39">
        <v>0</v>
      </c>
      <c r="I137" s="33">
        <f t="shared" ref="I137:I146" si="8">F137*H137</f>
        <v>0</v>
      </c>
      <c r="J137" s="33"/>
    </row>
    <row r="138" spans="1:10" ht="21" x14ac:dyDescent="0.25">
      <c r="A138" s="50" t="s">
        <v>443</v>
      </c>
      <c r="B138" s="31" t="s">
        <v>50</v>
      </c>
      <c r="C138" s="50" t="s">
        <v>444</v>
      </c>
      <c r="D138" s="46" t="s">
        <v>445</v>
      </c>
      <c r="E138" s="31" t="s">
        <v>78</v>
      </c>
      <c r="F138" s="32">
        <v>136.84</v>
      </c>
      <c r="G138" s="39">
        <v>62.06</v>
      </c>
      <c r="H138" s="39">
        <f>10910.26/136.84</f>
        <v>79.730049693072203</v>
      </c>
      <c r="I138" s="33">
        <f t="shared" si="8"/>
        <v>10910.26</v>
      </c>
      <c r="J138" s="33"/>
    </row>
    <row r="139" spans="1:10" ht="21" x14ac:dyDescent="0.25">
      <c r="A139" s="50" t="s">
        <v>446</v>
      </c>
      <c r="B139" s="31" t="s">
        <v>50</v>
      </c>
      <c r="C139" s="50" t="s">
        <v>447</v>
      </c>
      <c r="D139" s="46" t="s">
        <v>448</v>
      </c>
      <c r="E139" s="31" t="s">
        <v>78</v>
      </c>
      <c r="F139" s="32">
        <v>2.88</v>
      </c>
      <c r="G139" s="39">
        <v>159.19999999999999</v>
      </c>
      <c r="H139" s="39">
        <v>204.52</v>
      </c>
      <c r="I139" s="33">
        <f t="shared" si="8"/>
        <v>589.01760000000002</v>
      </c>
      <c r="J139" s="33"/>
    </row>
    <row r="140" spans="1:10" ht="21" x14ac:dyDescent="0.25">
      <c r="A140" s="277" t="s">
        <v>449</v>
      </c>
      <c r="B140" s="278" t="s">
        <v>222</v>
      </c>
      <c r="C140" s="277" t="s">
        <v>450</v>
      </c>
      <c r="D140" s="37" t="s">
        <v>451</v>
      </c>
      <c r="E140" s="278" t="s">
        <v>395</v>
      </c>
      <c r="F140" s="279">
        <v>220.18</v>
      </c>
      <c r="G140" s="39">
        <v>96</v>
      </c>
      <c r="H140" s="39">
        <f>25252.45/220.18</f>
        <v>114.69002634208375</v>
      </c>
      <c r="I140" s="280">
        <f t="shared" si="8"/>
        <v>25252.45</v>
      </c>
      <c r="J140" s="281" t="s">
        <v>225</v>
      </c>
    </row>
    <row r="141" spans="1:10" x14ac:dyDescent="0.25">
      <c r="A141" s="28" t="s">
        <v>452</v>
      </c>
      <c r="B141" s="29"/>
      <c r="C141" s="29"/>
      <c r="D141" s="30" t="s">
        <v>453</v>
      </c>
      <c r="E141" s="31"/>
      <c r="F141" s="32"/>
      <c r="G141" s="32"/>
      <c r="H141" s="39">
        <v>0</v>
      </c>
      <c r="I141" s="33">
        <f t="shared" si="8"/>
        <v>0</v>
      </c>
      <c r="J141" s="33"/>
    </row>
    <row r="142" spans="1:10" ht="42" x14ac:dyDescent="0.25">
      <c r="A142" s="50" t="s">
        <v>454</v>
      </c>
      <c r="B142" s="31" t="s">
        <v>27</v>
      </c>
      <c r="C142" s="50" t="s">
        <v>455</v>
      </c>
      <c r="D142" s="46" t="s">
        <v>456</v>
      </c>
      <c r="E142" s="31" t="s">
        <v>35</v>
      </c>
      <c r="F142" s="38">
        <v>24.27</v>
      </c>
      <c r="G142" s="39" t="s">
        <v>457</v>
      </c>
      <c r="H142" s="39">
        <f>860.85/24.27</f>
        <v>35.469715698393081</v>
      </c>
      <c r="I142" s="33">
        <f t="shared" si="8"/>
        <v>860.85</v>
      </c>
      <c r="J142" s="33"/>
    </row>
    <row r="143" spans="1:10" ht="42" x14ac:dyDescent="0.25">
      <c r="A143" s="50" t="s">
        <v>458</v>
      </c>
      <c r="B143" s="31" t="s">
        <v>27</v>
      </c>
      <c r="C143" s="50" t="s">
        <v>459</v>
      </c>
      <c r="D143" s="46" t="s">
        <v>460</v>
      </c>
      <c r="E143" s="31" t="s">
        <v>35</v>
      </c>
      <c r="F143" s="38">
        <v>299.33999999999997</v>
      </c>
      <c r="G143" s="39" t="s">
        <v>461</v>
      </c>
      <c r="H143" s="39">
        <f>9599.82/299.34</f>
        <v>32.06995389857687</v>
      </c>
      <c r="I143" s="33">
        <f t="shared" si="8"/>
        <v>9599.82</v>
      </c>
      <c r="J143" s="33"/>
    </row>
    <row r="144" spans="1:10" ht="31.5" x14ac:dyDescent="0.25">
      <c r="A144" s="50" t="s">
        <v>462</v>
      </c>
      <c r="B144" s="31" t="s">
        <v>27</v>
      </c>
      <c r="C144" s="50" t="s">
        <v>463</v>
      </c>
      <c r="D144" s="46" t="s">
        <v>464</v>
      </c>
      <c r="E144" s="31" t="s">
        <v>35</v>
      </c>
      <c r="F144" s="38">
        <v>323.61</v>
      </c>
      <c r="G144" s="39" t="s">
        <v>465</v>
      </c>
      <c r="H144" s="39">
        <f>1388.28/323.61</f>
        <v>4.2899786780383788</v>
      </c>
      <c r="I144" s="33">
        <f t="shared" si="8"/>
        <v>1388.2799999999997</v>
      </c>
      <c r="J144" s="33"/>
    </row>
    <row r="145" spans="1:10" ht="42" x14ac:dyDescent="0.25">
      <c r="A145" s="50" t="s">
        <v>466</v>
      </c>
      <c r="B145" s="31" t="s">
        <v>27</v>
      </c>
      <c r="C145" s="50" t="s">
        <v>467</v>
      </c>
      <c r="D145" s="46" t="s">
        <v>468</v>
      </c>
      <c r="E145" s="31" t="s">
        <v>35</v>
      </c>
      <c r="F145" s="38">
        <v>575.64</v>
      </c>
      <c r="G145" s="39" t="s">
        <v>469</v>
      </c>
      <c r="H145" s="39">
        <f>3966.15/575.64</f>
        <v>6.8899833229101528</v>
      </c>
      <c r="I145" s="33">
        <f t="shared" si="8"/>
        <v>3966.15</v>
      </c>
      <c r="J145" s="33"/>
    </row>
    <row r="146" spans="1:10" ht="31.5" x14ac:dyDescent="0.25">
      <c r="A146" s="50" t="s">
        <v>470</v>
      </c>
      <c r="B146" s="31" t="s">
        <v>27</v>
      </c>
      <c r="C146" s="50" t="s">
        <v>471</v>
      </c>
      <c r="D146" s="46" t="s">
        <v>472</v>
      </c>
      <c r="E146" s="31" t="s">
        <v>35</v>
      </c>
      <c r="F146" s="38">
        <v>575.64</v>
      </c>
      <c r="G146" s="39" t="s">
        <v>473</v>
      </c>
      <c r="H146" s="39">
        <f>28413.6/575.64</f>
        <v>49.360016677089845</v>
      </c>
      <c r="I146" s="33">
        <f t="shared" si="8"/>
        <v>28413.599999999999</v>
      </c>
      <c r="J146" s="33"/>
    </row>
    <row r="147" spans="1:10" x14ac:dyDescent="0.25">
      <c r="A147" s="21" t="s">
        <v>474</v>
      </c>
      <c r="B147" s="22"/>
      <c r="C147" s="22"/>
      <c r="D147" s="23" t="s">
        <v>475</v>
      </c>
      <c r="E147" s="24"/>
      <c r="F147" s="25"/>
      <c r="G147" s="25"/>
      <c r="H147" s="25">
        <v>0</v>
      </c>
      <c r="I147" s="27">
        <f>SUM(I148:I160)</f>
        <v>176394.93</v>
      </c>
      <c r="J147" s="27"/>
    </row>
    <row r="148" spans="1:10" x14ac:dyDescent="0.25">
      <c r="A148" s="28" t="s">
        <v>476</v>
      </c>
      <c r="B148" s="29"/>
      <c r="C148" s="29"/>
      <c r="D148" s="30" t="s">
        <v>477</v>
      </c>
      <c r="E148" s="31"/>
      <c r="F148" s="32"/>
      <c r="G148" s="32"/>
      <c r="H148" s="39">
        <v>0</v>
      </c>
      <c r="I148" s="33">
        <f t="shared" ref="I148:I160" si="9">F148*H148</f>
        <v>0</v>
      </c>
      <c r="J148" s="33"/>
    </row>
    <row r="149" spans="1:10" ht="31.5" x14ac:dyDescent="0.25">
      <c r="A149" s="50" t="s">
        <v>478</v>
      </c>
      <c r="B149" s="31" t="s">
        <v>27</v>
      </c>
      <c r="C149" s="50" t="s">
        <v>479</v>
      </c>
      <c r="D149" s="46" t="s">
        <v>480</v>
      </c>
      <c r="E149" s="31" t="s">
        <v>35</v>
      </c>
      <c r="F149" s="38">
        <v>740.85</v>
      </c>
      <c r="G149" s="39" t="s">
        <v>481</v>
      </c>
      <c r="H149" s="39">
        <f>25070.37/740.85</f>
        <v>33.840008098805427</v>
      </c>
      <c r="I149" s="33">
        <f t="shared" si="9"/>
        <v>25070.370000000003</v>
      </c>
      <c r="J149" s="33"/>
    </row>
    <row r="150" spans="1:10" x14ac:dyDescent="0.25">
      <c r="A150" s="28" t="s">
        <v>482</v>
      </c>
      <c r="B150" s="29"/>
      <c r="C150" s="29"/>
      <c r="D150" s="30" t="s">
        <v>442</v>
      </c>
      <c r="E150" s="31"/>
      <c r="F150" s="32"/>
      <c r="G150" s="32"/>
      <c r="H150" s="39">
        <v>0</v>
      </c>
      <c r="I150" s="33">
        <f t="shared" si="9"/>
        <v>0</v>
      </c>
      <c r="J150" s="33"/>
    </row>
    <row r="151" spans="1:10" ht="31.5" x14ac:dyDescent="0.25">
      <c r="A151" s="50" t="s">
        <v>483</v>
      </c>
      <c r="B151" s="31" t="s">
        <v>50</v>
      </c>
      <c r="C151" s="50" t="s">
        <v>484</v>
      </c>
      <c r="D151" s="52" t="s">
        <v>485</v>
      </c>
      <c r="E151" s="31" t="s">
        <v>78</v>
      </c>
      <c r="F151" s="32">
        <v>78.680000000000007</v>
      </c>
      <c r="G151" s="39">
        <v>78.98</v>
      </c>
      <c r="H151" s="39">
        <f>7984.68/78.68</f>
        <v>101.48296898830706</v>
      </c>
      <c r="I151" s="33">
        <f t="shared" si="9"/>
        <v>7984.68</v>
      </c>
      <c r="J151" s="33"/>
    </row>
    <row r="152" spans="1:10" ht="31.5" x14ac:dyDescent="0.25">
      <c r="A152" s="50" t="s">
        <v>486</v>
      </c>
      <c r="B152" s="31" t="s">
        <v>50</v>
      </c>
      <c r="C152" s="50" t="s">
        <v>487</v>
      </c>
      <c r="D152" s="52" t="s">
        <v>488</v>
      </c>
      <c r="E152" s="31" t="s">
        <v>78</v>
      </c>
      <c r="F152" s="32">
        <v>260.05</v>
      </c>
      <c r="G152" s="39">
        <v>76.709999999999994</v>
      </c>
      <c r="H152" s="39">
        <f>25626.93/260.05</f>
        <v>98.546164199192461</v>
      </c>
      <c r="I152" s="33">
        <f t="shared" si="9"/>
        <v>25626.93</v>
      </c>
      <c r="J152" s="33"/>
    </row>
    <row r="153" spans="1:10" ht="21" x14ac:dyDescent="0.25">
      <c r="A153" s="50" t="s">
        <v>489</v>
      </c>
      <c r="B153" s="31" t="s">
        <v>222</v>
      </c>
      <c r="C153" s="50" t="s">
        <v>490</v>
      </c>
      <c r="D153" s="52" t="s">
        <v>491</v>
      </c>
      <c r="E153" s="31" t="s">
        <v>35</v>
      </c>
      <c r="F153" s="32">
        <v>327.69</v>
      </c>
      <c r="G153" s="39">
        <v>204.33</v>
      </c>
      <c r="H153" s="39">
        <f>79992.42/327.69</f>
        <v>244.11004302847203</v>
      </c>
      <c r="I153" s="33">
        <f t="shared" si="9"/>
        <v>79992.42</v>
      </c>
      <c r="J153" s="49" t="s">
        <v>225</v>
      </c>
    </row>
    <row r="154" spans="1:10" ht="21" x14ac:dyDescent="0.25">
      <c r="A154" s="50" t="s">
        <v>492</v>
      </c>
      <c r="B154" s="31" t="s">
        <v>27</v>
      </c>
      <c r="C154" s="50" t="s">
        <v>493</v>
      </c>
      <c r="D154" s="52" t="s">
        <v>494</v>
      </c>
      <c r="E154" s="31" t="s">
        <v>35</v>
      </c>
      <c r="F154" s="32">
        <v>74.430000000000007</v>
      </c>
      <c r="G154" s="39" t="s">
        <v>495</v>
      </c>
      <c r="H154" s="39">
        <f>5667.09/74.43</f>
        <v>76.139862958484471</v>
      </c>
      <c r="I154" s="33">
        <f t="shared" si="9"/>
        <v>5667.09</v>
      </c>
      <c r="J154" s="33"/>
    </row>
    <row r="155" spans="1:10" x14ac:dyDescent="0.25">
      <c r="A155" s="28" t="s">
        <v>496</v>
      </c>
      <c r="B155" s="29"/>
      <c r="C155" s="29"/>
      <c r="D155" s="30" t="s">
        <v>497</v>
      </c>
      <c r="E155" s="31"/>
      <c r="F155" s="32"/>
      <c r="G155" s="32"/>
      <c r="H155" s="39">
        <v>0</v>
      </c>
      <c r="I155" s="33">
        <f t="shared" si="9"/>
        <v>0</v>
      </c>
      <c r="J155" s="33"/>
    </row>
    <row r="156" spans="1:10" ht="21" x14ac:dyDescent="0.25">
      <c r="A156" s="50" t="s">
        <v>498</v>
      </c>
      <c r="B156" s="31" t="s">
        <v>222</v>
      </c>
      <c r="C156" s="50" t="s">
        <v>499</v>
      </c>
      <c r="D156" s="52" t="s">
        <v>500</v>
      </c>
      <c r="E156" s="31" t="s">
        <v>300</v>
      </c>
      <c r="F156" s="32">
        <v>225.93</v>
      </c>
      <c r="G156" s="39">
        <v>41.33</v>
      </c>
      <c r="H156" s="39">
        <f>11156.43/225.93</f>
        <v>49.380029212587971</v>
      </c>
      <c r="I156" s="33">
        <f t="shared" si="9"/>
        <v>11156.43</v>
      </c>
      <c r="J156" s="49" t="s">
        <v>225</v>
      </c>
    </row>
    <row r="157" spans="1:10" x14ac:dyDescent="0.25">
      <c r="A157" s="50" t="s">
        <v>501</v>
      </c>
      <c r="B157" s="31" t="s">
        <v>27</v>
      </c>
      <c r="C157" s="50" t="s">
        <v>502</v>
      </c>
      <c r="D157" s="52" t="s">
        <v>503</v>
      </c>
      <c r="E157" s="31" t="s">
        <v>300</v>
      </c>
      <c r="F157" s="32">
        <v>20.39</v>
      </c>
      <c r="G157" s="39" t="s">
        <v>504</v>
      </c>
      <c r="H157" s="39">
        <f>574.47/20.39</f>
        <v>28.174104953408534</v>
      </c>
      <c r="I157" s="33">
        <f t="shared" si="9"/>
        <v>574.47</v>
      </c>
      <c r="J157" s="33"/>
    </row>
    <row r="158" spans="1:10" x14ac:dyDescent="0.25">
      <c r="A158" s="50" t="s">
        <v>505</v>
      </c>
      <c r="B158" s="31" t="s">
        <v>27</v>
      </c>
      <c r="C158" s="50" t="s">
        <v>506</v>
      </c>
      <c r="D158" s="46" t="s">
        <v>507</v>
      </c>
      <c r="E158" s="31" t="s">
        <v>300</v>
      </c>
      <c r="F158" s="38">
        <v>282.22000000000003</v>
      </c>
      <c r="G158" s="39" t="s">
        <v>508</v>
      </c>
      <c r="H158" s="39">
        <f>10825.59/282.22</f>
        <v>38.358691800722838</v>
      </c>
      <c r="I158" s="33">
        <f t="shared" si="9"/>
        <v>10825.59</v>
      </c>
      <c r="J158" s="33"/>
    </row>
    <row r="159" spans="1:10" ht="31.5" x14ac:dyDescent="0.25">
      <c r="A159" s="50" t="s">
        <v>509</v>
      </c>
      <c r="B159" s="31" t="s">
        <v>27</v>
      </c>
      <c r="C159" s="50" t="s">
        <v>510</v>
      </c>
      <c r="D159" s="46" t="s">
        <v>511</v>
      </c>
      <c r="E159" s="31" t="s">
        <v>300</v>
      </c>
      <c r="F159" s="38">
        <v>67.8</v>
      </c>
      <c r="G159" s="39" t="s">
        <v>512</v>
      </c>
      <c r="H159" s="39">
        <f>7875.66/67.8</f>
        <v>116.16017699115045</v>
      </c>
      <c r="I159" s="33">
        <f t="shared" si="9"/>
        <v>7875.66</v>
      </c>
      <c r="J159" s="33"/>
    </row>
    <row r="160" spans="1:10" x14ac:dyDescent="0.25">
      <c r="A160" s="50" t="s">
        <v>513</v>
      </c>
      <c r="B160" s="31" t="s">
        <v>27</v>
      </c>
      <c r="C160" s="50" t="s">
        <v>514</v>
      </c>
      <c r="D160" s="46" t="s">
        <v>515</v>
      </c>
      <c r="E160" s="31" t="s">
        <v>300</v>
      </c>
      <c r="F160" s="38">
        <v>28.65</v>
      </c>
      <c r="G160" s="39" t="s">
        <v>516</v>
      </c>
      <c r="H160" s="39">
        <f>1621.29/28.65</f>
        <v>56.589528795811518</v>
      </c>
      <c r="I160" s="33">
        <f t="shared" si="9"/>
        <v>1621.29</v>
      </c>
      <c r="J160" s="33"/>
    </row>
    <row r="161" spans="1:10" x14ac:dyDescent="0.25">
      <c r="A161" s="21" t="s">
        <v>517</v>
      </c>
      <c r="B161" s="22"/>
      <c r="C161" s="22"/>
      <c r="D161" s="23" t="s">
        <v>518</v>
      </c>
      <c r="E161" s="24"/>
      <c r="F161" s="25"/>
      <c r="G161" s="25"/>
      <c r="H161" s="25">
        <v>0</v>
      </c>
      <c r="I161" s="27">
        <f>SUM(I162:I247)</f>
        <v>48898.670000000006</v>
      </c>
      <c r="J161" s="27"/>
    </row>
    <row r="162" spans="1:10" x14ac:dyDescent="0.25">
      <c r="A162" s="28" t="s">
        <v>519</v>
      </c>
      <c r="B162" s="29"/>
      <c r="C162" s="29"/>
      <c r="D162" s="30" t="s">
        <v>520</v>
      </c>
      <c r="E162" s="31"/>
      <c r="F162" s="32"/>
      <c r="G162" s="32"/>
      <c r="H162" s="39">
        <v>0</v>
      </c>
      <c r="I162" s="33">
        <f t="shared" ref="I162:I193" si="10">F162*H162</f>
        <v>0</v>
      </c>
      <c r="J162" s="33"/>
    </row>
    <row r="163" spans="1:10" ht="31.5" x14ac:dyDescent="0.25">
      <c r="A163" s="50" t="s">
        <v>521</v>
      </c>
      <c r="B163" s="31" t="s">
        <v>75</v>
      </c>
      <c r="C163" s="50" t="s">
        <v>522</v>
      </c>
      <c r="D163" s="46" t="s">
        <v>523</v>
      </c>
      <c r="E163" s="31" t="s">
        <v>336</v>
      </c>
      <c r="F163" s="38">
        <v>4</v>
      </c>
      <c r="G163" s="39">
        <v>355.97</v>
      </c>
      <c r="H163" s="39">
        <v>457.31</v>
      </c>
      <c r="I163" s="33">
        <f t="shared" si="10"/>
        <v>1829.24</v>
      </c>
      <c r="J163" s="33"/>
    </row>
    <row r="164" spans="1:10" ht="31.5" x14ac:dyDescent="0.25">
      <c r="A164" s="50" t="s">
        <v>524</v>
      </c>
      <c r="B164" s="31" t="s">
        <v>75</v>
      </c>
      <c r="C164" s="50" t="s">
        <v>525</v>
      </c>
      <c r="D164" s="46" t="s">
        <v>526</v>
      </c>
      <c r="E164" s="31" t="s">
        <v>336</v>
      </c>
      <c r="F164" s="38">
        <v>2</v>
      </c>
      <c r="G164" s="39">
        <v>351.09</v>
      </c>
      <c r="H164" s="39">
        <v>451.05</v>
      </c>
      <c r="I164" s="33">
        <f t="shared" si="10"/>
        <v>902.1</v>
      </c>
      <c r="J164" s="33"/>
    </row>
    <row r="165" spans="1:10" ht="31.5" x14ac:dyDescent="0.25">
      <c r="A165" s="50" t="s">
        <v>527</v>
      </c>
      <c r="B165" s="31" t="s">
        <v>75</v>
      </c>
      <c r="C165" s="50" t="s">
        <v>528</v>
      </c>
      <c r="D165" s="46" t="s">
        <v>529</v>
      </c>
      <c r="E165" s="31" t="s">
        <v>336</v>
      </c>
      <c r="F165" s="38">
        <v>6</v>
      </c>
      <c r="G165" s="39">
        <v>392.51</v>
      </c>
      <c r="H165" s="39">
        <v>504.26</v>
      </c>
      <c r="I165" s="33">
        <f t="shared" si="10"/>
        <v>3025.56</v>
      </c>
      <c r="J165" s="33"/>
    </row>
    <row r="166" spans="1:10" ht="31.5" x14ac:dyDescent="0.25">
      <c r="A166" s="50" t="s">
        <v>530</v>
      </c>
      <c r="B166" s="31" t="s">
        <v>75</v>
      </c>
      <c r="C166" s="50" t="s">
        <v>531</v>
      </c>
      <c r="D166" s="46" t="s">
        <v>532</v>
      </c>
      <c r="E166" s="31" t="s">
        <v>336</v>
      </c>
      <c r="F166" s="38">
        <v>1</v>
      </c>
      <c r="G166" s="39">
        <v>382.77</v>
      </c>
      <c r="H166" s="39">
        <v>491.74</v>
      </c>
      <c r="I166" s="33">
        <f t="shared" si="10"/>
        <v>491.74</v>
      </c>
      <c r="J166" s="33"/>
    </row>
    <row r="167" spans="1:10" x14ac:dyDescent="0.25">
      <c r="A167" s="28" t="s">
        <v>533</v>
      </c>
      <c r="B167" s="29"/>
      <c r="C167" s="29"/>
      <c r="D167" s="30" t="s">
        <v>534</v>
      </c>
      <c r="E167" s="31"/>
      <c r="F167" s="32"/>
      <c r="G167" s="32">
        <v>0</v>
      </c>
      <c r="H167" s="39">
        <v>0</v>
      </c>
      <c r="I167" s="33">
        <f t="shared" si="10"/>
        <v>0</v>
      </c>
      <c r="J167" s="33"/>
    </row>
    <row r="168" spans="1:10" ht="21" x14ac:dyDescent="0.25">
      <c r="A168" s="50" t="s">
        <v>535</v>
      </c>
      <c r="B168" s="31" t="s">
        <v>27</v>
      </c>
      <c r="C168" s="50" t="s">
        <v>536</v>
      </c>
      <c r="D168" s="46" t="s">
        <v>537</v>
      </c>
      <c r="E168" s="31" t="s">
        <v>300</v>
      </c>
      <c r="F168" s="38">
        <v>150</v>
      </c>
      <c r="G168" s="39">
        <v>15.28</v>
      </c>
      <c r="H168" s="39">
        <v>19.63</v>
      </c>
      <c r="I168" s="33">
        <f t="shared" si="10"/>
        <v>2944.5</v>
      </c>
      <c r="J168" s="33"/>
    </row>
    <row r="169" spans="1:10" ht="21" x14ac:dyDescent="0.25">
      <c r="A169" s="50" t="s">
        <v>538</v>
      </c>
      <c r="B169" s="31" t="s">
        <v>27</v>
      </c>
      <c r="C169" s="50" t="s">
        <v>539</v>
      </c>
      <c r="D169" s="46" t="s">
        <v>540</v>
      </c>
      <c r="E169" s="31" t="s">
        <v>300</v>
      </c>
      <c r="F169" s="38">
        <v>36</v>
      </c>
      <c r="G169" s="39">
        <v>21.53</v>
      </c>
      <c r="H169" s="39">
        <v>27.66</v>
      </c>
      <c r="I169" s="33">
        <f t="shared" si="10"/>
        <v>995.76</v>
      </c>
      <c r="J169" s="33"/>
    </row>
    <row r="170" spans="1:10" ht="21" x14ac:dyDescent="0.25">
      <c r="A170" s="50" t="s">
        <v>541</v>
      </c>
      <c r="B170" s="31" t="s">
        <v>27</v>
      </c>
      <c r="C170" s="50" t="s">
        <v>542</v>
      </c>
      <c r="D170" s="46" t="s">
        <v>543</v>
      </c>
      <c r="E170" s="31" t="s">
        <v>300</v>
      </c>
      <c r="F170" s="38">
        <v>6</v>
      </c>
      <c r="G170" s="39">
        <v>11</v>
      </c>
      <c r="H170" s="39">
        <v>14.13</v>
      </c>
      <c r="I170" s="33">
        <f t="shared" si="10"/>
        <v>84.78</v>
      </c>
      <c r="J170" s="33"/>
    </row>
    <row r="171" spans="1:10" ht="21" x14ac:dyDescent="0.25">
      <c r="A171" s="50" t="s">
        <v>544</v>
      </c>
      <c r="B171" s="31" t="s">
        <v>27</v>
      </c>
      <c r="C171" s="50" t="s">
        <v>545</v>
      </c>
      <c r="D171" s="46" t="s">
        <v>546</v>
      </c>
      <c r="E171" s="31" t="s">
        <v>300</v>
      </c>
      <c r="F171" s="38">
        <v>25</v>
      </c>
      <c r="G171" s="39">
        <v>12.65</v>
      </c>
      <c r="H171" s="39">
        <v>16.25</v>
      </c>
      <c r="I171" s="33">
        <f t="shared" si="10"/>
        <v>406.25</v>
      </c>
      <c r="J171" s="33"/>
    </row>
    <row r="172" spans="1:10" ht="21" x14ac:dyDescent="0.25">
      <c r="A172" s="50" t="s">
        <v>547</v>
      </c>
      <c r="B172" s="31" t="s">
        <v>27</v>
      </c>
      <c r="C172" s="50" t="s">
        <v>548</v>
      </c>
      <c r="D172" s="46" t="s">
        <v>549</v>
      </c>
      <c r="E172" s="31" t="s">
        <v>53</v>
      </c>
      <c r="F172" s="38">
        <v>2</v>
      </c>
      <c r="G172" s="39">
        <v>5.21</v>
      </c>
      <c r="H172" s="39">
        <v>6.69</v>
      </c>
      <c r="I172" s="33">
        <f t="shared" si="10"/>
        <v>13.38</v>
      </c>
      <c r="J172" s="33"/>
    </row>
    <row r="173" spans="1:10" ht="21" x14ac:dyDescent="0.25">
      <c r="A173" s="50" t="s">
        <v>550</v>
      </c>
      <c r="B173" s="31" t="s">
        <v>27</v>
      </c>
      <c r="C173" s="50" t="s">
        <v>551</v>
      </c>
      <c r="D173" s="46" t="s">
        <v>552</v>
      </c>
      <c r="E173" s="31" t="s">
        <v>53</v>
      </c>
      <c r="F173" s="38">
        <v>51</v>
      </c>
      <c r="G173" s="39">
        <v>6.2</v>
      </c>
      <c r="H173" s="39">
        <v>7.97</v>
      </c>
      <c r="I173" s="33">
        <f t="shared" si="10"/>
        <v>406.46999999999997</v>
      </c>
      <c r="J173" s="33"/>
    </row>
    <row r="174" spans="1:10" ht="21" x14ac:dyDescent="0.25">
      <c r="A174" s="50" t="s">
        <v>553</v>
      </c>
      <c r="B174" s="31" t="s">
        <v>27</v>
      </c>
      <c r="C174" s="50" t="s">
        <v>554</v>
      </c>
      <c r="D174" s="46" t="s">
        <v>555</v>
      </c>
      <c r="E174" s="31" t="s">
        <v>53</v>
      </c>
      <c r="F174" s="38">
        <v>2</v>
      </c>
      <c r="G174" s="39">
        <v>8.2200000000000006</v>
      </c>
      <c r="H174" s="39">
        <v>10.56</v>
      </c>
      <c r="I174" s="33">
        <f t="shared" si="10"/>
        <v>21.12</v>
      </c>
      <c r="J174" s="33"/>
    </row>
    <row r="175" spans="1:10" ht="31.5" x14ac:dyDescent="0.25">
      <c r="A175" s="50" t="s">
        <v>556</v>
      </c>
      <c r="B175" s="31" t="s">
        <v>50</v>
      </c>
      <c r="C175" s="50" t="s">
        <v>557</v>
      </c>
      <c r="D175" s="46" t="s">
        <v>558</v>
      </c>
      <c r="E175" s="31" t="s">
        <v>53</v>
      </c>
      <c r="F175" s="38">
        <v>3</v>
      </c>
      <c r="G175" s="39">
        <v>10.15</v>
      </c>
      <c r="H175" s="39">
        <v>13.04</v>
      </c>
      <c r="I175" s="33">
        <f t="shared" si="10"/>
        <v>39.119999999999997</v>
      </c>
      <c r="J175" s="33"/>
    </row>
    <row r="176" spans="1:10" ht="31.5" x14ac:dyDescent="0.25">
      <c r="A176" s="50" t="s">
        <v>559</v>
      </c>
      <c r="B176" s="31" t="s">
        <v>27</v>
      </c>
      <c r="C176" s="50" t="s">
        <v>560</v>
      </c>
      <c r="D176" s="46" t="s">
        <v>561</v>
      </c>
      <c r="E176" s="31" t="s">
        <v>53</v>
      </c>
      <c r="F176" s="38">
        <v>35</v>
      </c>
      <c r="G176" s="39">
        <v>10.47</v>
      </c>
      <c r="H176" s="39">
        <v>13.45</v>
      </c>
      <c r="I176" s="33">
        <f t="shared" si="10"/>
        <v>470.75</v>
      </c>
      <c r="J176" s="33"/>
    </row>
    <row r="177" spans="1:10" ht="31.5" x14ac:dyDescent="0.25">
      <c r="A177" s="50" t="s">
        <v>562</v>
      </c>
      <c r="B177" s="31" t="s">
        <v>27</v>
      </c>
      <c r="C177" s="50" t="s">
        <v>563</v>
      </c>
      <c r="D177" s="46" t="s">
        <v>564</v>
      </c>
      <c r="E177" s="31" t="s">
        <v>53</v>
      </c>
      <c r="F177" s="38">
        <v>46</v>
      </c>
      <c r="G177" s="39">
        <v>4.6900000000000004</v>
      </c>
      <c r="H177" s="39">
        <v>6.03</v>
      </c>
      <c r="I177" s="33">
        <f t="shared" si="10"/>
        <v>277.38</v>
      </c>
      <c r="J177" s="33"/>
    </row>
    <row r="178" spans="1:10" ht="31.5" x14ac:dyDescent="0.25">
      <c r="A178" s="50" t="s">
        <v>565</v>
      </c>
      <c r="B178" s="31" t="s">
        <v>27</v>
      </c>
      <c r="C178" s="50" t="s">
        <v>566</v>
      </c>
      <c r="D178" s="46" t="s">
        <v>567</v>
      </c>
      <c r="E178" s="31" t="s">
        <v>53</v>
      </c>
      <c r="F178" s="38">
        <v>2</v>
      </c>
      <c r="G178" s="39">
        <v>5.87</v>
      </c>
      <c r="H178" s="39">
        <v>7.54</v>
      </c>
      <c r="I178" s="33">
        <f t="shared" si="10"/>
        <v>15.08</v>
      </c>
      <c r="J178" s="33"/>
    </row>
    <row r="179" spans="1:10" ht="21" x14ac:dyDescent="0.25">
      <c r="A179" s="50" t="s">
        <v>568</v>
      </c>
      <c r="B179" s="31" t="s">
        <v>27</v>
      </c>
      <c r="C179" s="50" t="s">
        <v>569</v>
      </c>
      <c r="D179" s="46" t="s">
        <v>570</v>
      </c>
      <c r="E179" s="31" t="s">
        <v>53</v>
      </c>
      <c r="F179" s="38">
        <v>25</v>
      </c>
      <c r="G179" s="39">
        <v>4.6100000000000003</v>
      </c>
      <c r="H179" s="39">
        <v>5.92</v>
      </c>
      <c r="I179" s="33">
        <f t="shared" si="10"/>
        <v>148</v>
      </c>
      <c r="J179" s="33"/>
    </row>
    <row r="180" spans="1:10" ht="21" x14ac:dyDescent="0.25">
      <c r="A180" s="50" t="s">
        <v>571</v>
      </c>
      <c r="B180" s="31" t="s">
        <v>27</v>
      </c>
      <c r="C180" s="50" t="s">
        <v>572</v>
      </c>
      <c r="D180" s="46" t="s">
        <v>573</v>
      </c>
      <c r="E180" s="31" t="s">
        <v>53</v>
      </c>
      <c r="F180" s="38">
        <v>26</v>
      </c>
      <c r="G180" s="39">
        <v>8.6300000000000008</v>
      </c>
      <c r="H180" s="39">
        <v>11.09</v>
      </c>
      <c r="I180" s="33">
        <f t="shared" si="10"/>
        <v>288.33999999999997</v>
      </c>
      <c r="J180" s="33"/>
    </row>
    <row r="181" spans="1:10" ht="31.5" x14ac:dyDescent="0.25">
      <c r="A181" s="50" t="s">
        <v>574</v>
      </c>
      <c r="B181" s="31" t="s">
        <v>27</v>
      </c>
      <c r="C181" s="50" t="s">
        <v>575</v>
      </c>
      <c r="D181" s="46" t="s">
        <v>576</v>
      </c>
      <c r="E181" s="31" t="s">
        <v>53</v>
      </c>
      <c r="F181" s="38">
        <v>1</v>
      </c>
      <c r="G181" s="39">
        <v>14.25</v>
      </c>
      <c r="H181" s="39">
        <v>18.309999999999999</v>
      </c>
      <c r="I181" s="33">
        <f t="shared" si="10"/>
        <v>18.309999999999999</v>
      </c>
      <c r="J181" s="33"/>
    </row>
    <row r="182" spans="1:10" ht="31.5" x14ac:dyDescent="0.25">
      <c r="A182" s="50" t="s">
        <v>577</v>
      </c>
      <c r="B182" s="31" t="s">
        <v>27</v>
      </c>
      <c r="C182" s="50" t="s">
        <v>578</v>
      </c>
      <c r="D182" s="46" t="s">
        <v>579</v>
      </c>
      <c r="E182" s="31" t="s">
        <v>53</v>
      </c>
      <c r="F182" s="38">
        <v>12</v>
      </c>
      <c r="G182" s="39">
        <v>14.64</v>
      </c>
      <c r="H182" s="39">
        <v>18.809999999999999</v>
      </c>
      <c r="I182" s="33">
        <f t="shared" si="10"/>
        <v>225.71999999999997</v>
      </c>
      <c r="J182" s="33"/>
    </row>
    <row r="183" spans="1:10" ht="21" x14ac:dyDescent="0.25">
      <c r="A183" s="50" t="s">
        <v>580</v>
      </c>
      <c r="B183" s="31" t="s">
        <v>27</v>
      </c>
      <c r="C183" s="50" t="s">
        <v>581</v>
      </c>
      <c r="D183" s="46" t="s">
        <v>582</v>
      </c>
      <c r="E183" s="31" t="s">
        <v>53</v>
      </c>
      <c r="F183" s="38">
        <v>8</v>
      </c>
      <c r="G183" s="39">
        <v>14.14</v>
      </c>
      <c r="H183" s="39">
        <v>18.170000000000002</v>
      </c>
      <c r="I183" s="33">
        <f t="shared" si="10"/>
        <v>145.36000000000001</v>
      </c>
      <c r="J183" s="33"/>
    </row>
    <row r="184" spans="1:10" ht="21" x14ac:dyDescent="0.25">
      <c r="A184" s="50" t="s">
        <v>583</v>
      </c>
      <c r="B184" s="31" t="s">
        <v>27</v>
      </c>
      <c r="C184" s="50" t="s">
        <v>584</v>
      </c>
      <c r="D184" s="46" t="s">
        <v>585</v>
      </c>
      <c r="E184" s="31" t="s">
        <v>53</v>
      </c>
      <c r="F184" s="38">
        <v>1</v>
      </c>
      <c r="G184" s="39">
        <v>12.86</v>
      </c>
      <c r="H184" s="39">
        <v>16.52</v>
      </c>
      <c r="I184" s="33">
        <f t="shared" si="10"/>
        <v>16.52</v>
      </c>
      <c r="J184" s="33"/>
    </row>
    <row r="185" spans="1:10" ht="21" x14ac:dyDescent="0.25">
      <c r="A185" s="50" t="s">
        <v>586</v>
      </c>
      <c r="B185" s="31" t="s">
        <v>27</v>
      </c>
      <c r="C185" s="50" t="s">
        <v>587</v>
      </c>
      <c r="D185" s="46" t="s">
        <v>588</v>
      </c>
      <c r="E185" s="31" t="s">
        <v>53</v>
      </c>
      <c r="F185" s="38">
        <v>1</v>
      </c>
      <c r="G185" s="39">
        <v>21.63</v>
      </c>
      <c r="H185" s="39">
        <v>27.79</v>
      </c>
      <c r="I185" s="33">
        <f t="shared" si="10"/>
        <v>27.79</v>
      </c>
      <c r="J185" s="33"/>
    </row>
    <row r="186" spans="1:10" ht="21" x14ac:dyDescent="0.25">
      <c r="A186" s="50" t="s">
        <v>589</v>
      </c>
      <c r="B186" s="31" t="s">
        <v>27</v>
      </c>
      <c r="C186" s="50" t="s">
        <v>590</v>
      </c>
      <c r="D186" s="46" t="s">
        <v>591</v>
      </c>
      <c r="E186" s="31" t="s">
        <v>53</v>
      </c>
      <c r="F186" s="38">
        <v>4</v>
      </c>
      <c r="G186" s="39">
        <v>14.53</v>
      </c>
      <c r="H186" s="39">
        <v>18.670000000000002</v>
      </c>
      <c r="I186" s="33">
        <f t="shared" si="10"/>
        <v>74.680000000000007</v>
      </c>
      <c r="J186" s="33"/>
    </row>
    <row r="187" spans="1:10" ht="21" x14ac:dyDescent="0.25">
      <c r="A187" s="50" t="s">
        <v>592</v>
      </c>
      <c r="B187" s="31" t="s">
        <v>27</v>
      </c>
      <c r="C187" s="50" t="s">
        <v>593</v>
      </c>
      <c r="D187" s="46" t="s">
        <v>594</v>
      </c>
      <c r="E187" s="31" t="s">
        <v>53</v>
      </c>
      <c r="F187" s="38">
        <v>7</v>
      </c>
      <c r="G187" s="39">
        <v>8.06</v>
      </c>
      <c r="H187" s="39">
        <v>10.35</v>
      </c>
      <c r="I187" s="33">
        <f t="shared" si="10"/>
        <v>72.45</v>
      </c>
      <c r="J187" s="33"/>
    </row>
    <row r="188" spans="1:10" ht="21" x14ac:dyDescent="0.25">
      <c r="A188" s="50" t="s">
        <v>595</v>
      </c>
      <c r="B188" s="31" t="s">
        <v>27</v>
      </c>
      <c r="C188" s="50" t="s">
        <v>596</v>
      </c>
      <c r="D188" s="46" t="s">
        <v>597</v>
      </c>
      <c r="E188" s="31" t="s">
        <v>53</v>
      </c>
      <c r="F188" s="38">
        <v>1</v>
      </c>
      <c r="G188" s="39">
        <v>12.35</v>
      </c>
      <c r="H188" s="39">
        <v>15.87</v>
      </c>
      <c r="I188" s="33">
        <f t="shared" si="10"/>
        <v>15.87</v>
      </c>
      <c r="J188" s="33"/>
    </row>
    <row r="189" spans="1:10" ht="21" x14ac:dyDescent="0.25">
      <c r="A189" s="50" t="s">
        <v>598</v>
      </c>
      <c r="B189" s="31" t="s">
        <v>50</v>
      </c>
      <c r="C189" s="50" t="s">
        <v>599</v>
      </c>
      <c r="D189" s="46" t="s">
        <v>600</v>
      </c>
      <c r="E189" s="31" t="s">
        <v>53</v>
      </c>
      <c r="F189" s="32">
        <v>1</v>
      </c>
      <c r="G189" s="39">
        <v>7.9</v>
      </c>
      <c r="H189" s="39">
        <v>10.15</v>
      </c>
      <c r="I189" s="33">
        <f t="shared" si="10"/>
        <v>10.15</v>
      </c>
      <c r="J189" s="33"/>
    </row>
    <row r="190" spans="1:10" ht="21" x14ac:dyDescent="0.25">
      <c r="A190" s="50" t="s">
        <v>601</v>
      </c>
      <c r="B190" s="31" t="s">
        <v>50</v>
      </c>
      <c r="C190" s="50" t="s">
        <v>602</v>
      </c>
      <c r="D190" s="46" t="s">
        <v>603</v>
      </c>
      <c r="E190" s="31" t="s">
        <v>53</v>
      </c>
      <c r="F190" s="32">
        <v>1</v>
      </c>
      <c r="G190" s="39">
        <v>5.59</v>
      </c>
      <c r="H190" s="39">
        <v>7.18</v>
      </c>
      <c r="I190" s="33">
        <f t="shared" si="10"/>
        <v>7.18</v>
      </c>
      <c r="J190" s="33"/>
    </row>
    <row r="191" spans="1:10" ht="21" x14ac:dyDescent="0.25">
      <c r="A191" s="50" t="s">
        <v>604</v>
      </c>
      <c r="B191" s="31" t="s">
        <v>50</v>
      </c>
      <c r="C191" s="50" t="s">
        <v>605</v>
      </c>
      <c r="D191" s="46" t="s">
        <v>606</v>
      </c>
      <c r="E191" s="31" t="s">
        <v>53</v>
      </c>
      <c r="F191" s="32">
        <v>1</v>
      </c>
      <c r="G191" s="39">
        <v>9.08</v>
      </c>
      <c r="H191" s="39">
        <v>11.67</v>
      </c>
      <c r="I191" s="33">
        <f t="shared" si="10"/>
        <v>11.67</v>
      </c>
      <c r="J191" s="33"/>
    </row>
    <row r="192" spans="1:10" x14ac:dyDescent="0.25">
      <c r="A192" s="28" t="s">
        <v>607</v>
      </c>
      <c r="B192" s="29"/>
      <c r="C192" s="29"/>
      <c r="D192" s="30" t="s">
        <v>608</v>
      </c>
      <c r="E192" s="31"/>
      <c r="F192" s="32"/>
      <c r="G192" s="32">
        <v>0</v>
      </c>
      <c r="H192" s="39">
        <v>0</v>
      </c>
      <c r="I192" s="33">
        <f t="shared" si="10"/>
        <v>0</v>
      </c>
      <c r="J192" s="33"/>
    </row>
    <row r="193" spans="1:10" ht="31.5" x14ac:dyDescent="0.25">
      <c r="A193" s="50" t="s">
        <v>609</v>
      </c>
      <c r="B193" s="31" t="s">
        <v>27</v>
      </c>
      <c r="C193" s="50" t="s">
        <v>610</v>
      </c>
      <c r="D193" s="46" t="s">
        <v>611</v>
      </c>
      <c r="E193" s="31" t="s">
        <v>300</v>
      </c>
      <c r="F193" s="38">
        <v>18</v>
      </c>
      <c r="G193" s="39">
        <v>14.3</v>
      </c>
      <c r="H193" s="39">
        <v>18.37</v>
      </c>
      <c r="I193" s="33">
        <f t="shared" si="10"/>
        <v>330.66</v>
      </c>
      <c r="J193" s="33"/>
    </row>
    <row r="194" spans="1:10" ht="31.5" x14ac:dyDescent="0.25">
      <c r="A194" s="50" t="s">
        <v>612</v>
      </c>
      <c r="B194" s="31" t="s">
        <v>27</v>
      </c>
      <c r="C194" s="50" t="s">
        <v>613</v>
      </c>
      <c r="D194" s="46" t="s">
        <v>614</v>
      </c>
      <c r="E194" s="31" t="s">
        <v>300</v>
      </c>
      <c r="F194" s="38">
        <v>156</v>
      </c>
      <c r="G194" s="39">
        <v>21.27</v>
      </c>
      <c r="H194" s="39">
        <v>27.33</v>
      </c>
      <c r="I194" s="33">
        <f t="shared" ref="I194:I225" si="11">F194*H194</f>
        <v>4263.4799999999996</v>
      </c>
      <c r="J194" s="33"/>
    </row>
    <row r="195" spans="1:10" ht="31.5" x14ac:dyDescent="0.25">
      <c r="A195" s="50" t="s">
        <v>615</v>
      </c>
      <c r="B195" s="31" t="s">
        <v>27</v>
      </c>
      <c r="C195" s="50" t="s">
        <v>616</v>
      </c>
      <c r="D195" s="46" t="s">
        <v>617</v>
      </c>
      <c r="E195" s="31" t="s">
        <v>300</v>
      </c>
      <c r="F195" s="38">
        <v>36</v>
      </c>
      <c r="G195" s="39">
        <v>32.21</v>
      </c>
      <c r="H195" s="39">
        <v>41.38</v>
      </c>
      <c r="I195" s="33">
        <f t="shared" si="11"/>
        <v>1489.68</v>
      </c>
      <c r="J195" s="33"/>
    </row>
    <row r="196" spans="1:10" ht="31.5" x14ac:dyDescent="0.25">
      <c r="A196" s="50" t="s">
        <v>618</v>
      </c>
      <c r="B196" s="31" t="s">
        <v>27</v>
      </c>
      <c r="C196" s="50" t="s">
        <v>619</v>
      </c>
      <c r="D196" s="46" t="s">
        <v>620</v>
      </c>
      <c r="E196" s="31" t="s">
        <v>300</v>
      </c>
      <c r="F196" s="38">
        <v>102</v>
      </c>
      <c r="G196" s="39">
        <v>41.03</v>
      </c>
      <c r="H196" s="39">
        <v>52.71</v>
      </c>
      <c r="I196" s="33">
        <f t="shared" si="11"/>
        <v>5376.42</v>
      </c>
      <c r="J196" s="33"/>
    </row>
    <row r="197" spans="1:10" ht="31.5" x14ac:dyDescent="0.25">
      <c r="A197" s="50" t="s">
        <v>621</v>
      </c>
      <c r="B197" s="31" t="s">
        <v>27</v>
      </c>
      <c r="C197" s="50" t="s">
        <v>622</v>
      </c>
      <c r="D197" s="46" t="s">
        <v>623</v>
      </c>
      <c r="E197" s="31" t="s">
        <v>53</v>
      </c>
      <c r="F197" s="38">
        <v>20</v>
      </c>
      <c r="G197" s="39">
        <v>7.32</v>
      </c>
      <c r="H197" s="39">
        <v>9.4</v>
      </c>
      <c r="I197" s="33">
        <f t="shared" si="11"/>
        <v>188</v>
      </c>
      <c r="J197" s="33"/>
    </row>
    <row r="198" spans="1:10" ht="31.5" x14ac:dyDescent="0.25">
      <c r="A198" s="50" t="s">
        <v>624</v>
      </c>
      <c r="B198" s="31" t="s">
        <v>27</v>
      </c>
      <c r="C198" s="50" t="s">
        <v>625</v>
      </c>
      <c r="D198" s="46" t="s">
        <v>626</v>
      </c>
      <c r="E198" s="31" t="s">
        <v>53</v>
      </c>
      <c r="F198" s="38">
        <v>6</v>
      </c>
      <c r="G198" s="39">
        <v>5.24</v>
      </c>
      <c r="H198" s="39">
        <v>6.73</v>
      </c>
      <c r="I198" s="33">
        <f t="shared" si="11"/>
        <v>40.380000000000003</v>
      </c>
      <c r="J198" s="33"/>
    </row>
    <row r="199" spans="1:10" ht="31.5" x14ac:dyDescent="0.25">
      <c r="A199" s="50" t="s">
        <v>627</v>
      </c>
      <c r="B199" s="31" t="s">
        <v>27</v>
      </c>
      <c r="C199" s="50" t="s">
        <v>628</v>
      </c>
      <c r="D199" s="46" t="s">
        <v>629</v>
      </c>
      <c r="E199" s="31" t="s">
        <v>53</v>
      </c>
      <c r="F199" s="38">
        <v>17</v>
      </c>
      <c r="G199" s="39">
        <v>8.25</v>
      </c>
      <c r="H199" s="39">
        <v>10.6</v>
      </c>
      <c r="I199" s="33">
        <f t="shared" si="11"/>
        <v>180.2</v>
      </c>
      <c r="J199" s="33"/>
    </row>
    <row r="200" spans="1:10" ht="31.5" x14ac:dyDescent="0.25">
      <c r="A200" s="50" t="s">
        <v>630</v>
      </c>
      <c r="B200" s="31" t="s">
        <v>27</v>
      </c>
      <c r="C200" s="50" t="s">
        <v>631</v>
      </c>
      <c r="D200" s="46" t="s">
        <v>632</v>
      </c>
      <c r="E200" s="31" t="s">
        <v>53</v>
      </c>
      <c r="F200" s="38">
        <v>2</v>
      </c>
      <c r="G200" s="39">
        <v>14.31</v>
      </c>
      <c r="H200" s="39">
        <v>18.38</v>
      </c>
      <c r="I200" s="33">
        <f t="shared" si="11"/>
        <v>36.76</v>
      </c>
      <c r="J200" s="33"/>
    </row>
    <row r="201" spans="1:10" ht="31.5" x14ac:dyDescent="0.25">
      <c r="A201" s="50" t="s">
        <v>633</v>
      </c>
      <c r="B201" s="31" t="s">
        <v>27</v>
      </c>
      <c r="C201" s="50" t="s">
        <v>634</v>
      </c>
      <c r="D201" s="46" t="s">
        <v>635</v>
      </c>
      <c r="E201" s="31" t="s">
        <v>53</v>
      </c>
      <c r="F201" s="38">
        <v>47</v>
      </c>
      <c r="G201" s="39">
        <v>7.76</v>
      </c>
      <c r="H201" s="39">
        <v>9.9700000000000006</v>
      </c>
      <c r="I201" s="33">
        <f t="shared" si="11"/>
        <v>468.59000000000003</v>
      </c>
      <c r="J201" s="33"/>
    </row>
    <row r="202" spans="1:10" ht="31.5" x14ac:dyDescent="0.25">
      <c r="A202" s="50" t="s">
        <v>636</v>
      </c>
      <c r="B202" s="31" t="s">
        <v>27</v>
      </c>
      <c r="C202" s="50" t="s">
        <v>637</v>
      </c>
      <c r="D202" s="46" t="s">
        <v>638</v>
      </c>
      <c r="E202" s="31" t="s">
        <v>53</v>
      </c>
      <c r="F202" s="38">
        <v>8</v>
      </c>
      <c r="G202" s="39">
        <v>17.690000000000001</v>
      </c>
      <c r="H202" s="39">
        <v>22.73</v>
      </c>
      <c r="I202" s="33">
        <f t="shared" si="11"/>
        <v>181.84</v>
      </c>
      <c r="J202" s="33"/>
    </row>
    <row r="203" spans="1:10" ht="31.5" x14ac:dyDescent="0.25">
      <c r="A203" s="50" t="s">
        <v>639</v>
      </c>
      <c r="B203" s="31" t="s">
        <v>27</v>
      </c>
      <c r="C203" s="50" t="s">
        <v>640</v>
      </c>
      <c r="D203" s="46" t="s">
        <v>641</v>
      </c>
      <c r="E203" s="31" t="s">
        <v>53</v>
      </c>
      <c r="F203" s="38">
        <v>17</v>
      </c>
      <c r="G203" s="39">
        <v>14.26</v>
      </c>
      <c r="H203" s="39">
        <v>18.32</v>
      </c>
      <c r="I203" s="33">
        <f t="shared" si="11"/>
        <v>311.44</v>
      </c>
      <c r="J203" s="33"/>
    </row>
    <row r="204" spans="1:10" ht="31.5" x14ac:dyDescent="0.25">
      <c r="A204" s="50" t="s">
        <v>642</v>
      </c>
      <c r="B204" s="31" t="s">
        <v>27</v>
      </c>
      <c r="C204" s="50" t="s">
        <v>643</v>
      </c>
      <c r="D204" s="46" t="s">
        <v>644</v>
      </c>
      <c r="E204" s="31" t="s">
        <v>53</v>
      </c>
      <c r="F204" s="38">
        <v>19</v>
      </c>
      <c r="G204" s="39">
        <v>15.66</v>
      </c>
      <c r="H204" s="39">
        <v>20.12</v>
      </c>
      <c r="I204" s="33">
        <f t="shared" si="11"/>
        <v>382.28000000000003</v>
      </c>
      <c r="J204" s="33"/>
    </row>
    <row r="205" spans="1:10" ht="31.5" x14ac:dyDescent="0.25">
      <c r="A205" s="50" t="s">
        <v>645</v>
      </c>
      <c r="B205" s="31" t="s">
        <v>27</v>
      </c>
      <c r="C205" s="50" t="s">
        <v>646</v>
      </c>
      <c r="D205" s="46" t="s">
        <v>647</v>
      </c>
      <c r="E205" s="31" t="s">
        <v>53</v>
      </c>
      <c r="F205" s="38">
        <v>1</v>
      </c>
      <c r="G205" s="39">
        <v>33.880000000000003</v>
      </c>
      <c r="H205" s="39">
        <v>43.53</v>
      </c>
      <c r="I205" s="33">
        <f t="shared" si="11"/>
        <v>43.53</v>
      </c>
      <c r="J205" s="33"/>
    </row>
    <row r="206" spans="1:10" ht="31.5" x14ac:dyDescent="0.25">
      <c r="A206" s="50" t="s">
        <v>648</v>
      </c>
      <c r="B206" s="31" t="s">
        <v>27</v>
      </c>
      <c r="C206" s="50" t="s">
        <v>649</v>
      </c>
      <c r="D206" s="46" t="s">
        <v>650</v>
      </c>
      <c r="E206" s="31" t="s">
        <v>53</v>
      </c>
      <c r="F206" s="38">
        <v>1</v>
      </c>
      <c r="G206" s="39">
        <v>28.64</v>
      </c>
      <c r="H206" s="39">
        <v>36.79</v>
      </c>
      <c r="I206" s="33">
        <f t="shared" si="11"/>
        <v>36.79</v>
      </c>
      <c r="J206" s="33"/>
    </row>
    <row r="207" spans="1:10" ht="31.5" x14ac:dyDescent="0.25">
      <c r="A207" s="50" t="s">
        <v>651</v>
      </c>
      <c r="B207" s="31" t="s">
        <v>27</v>
      </c>
      <c r="C207" s="50" t="s">
        <v>652</v>
      </c>
      <c r="D207" s="46" t="s">
        <v>653</v>
      </c>
      <c r="E207" s="31" t="s">
        <v>53</v>
      </c>
      <c r="F207" s="38">
        <v>3</v>
      </c>
      <c r="G207" s="39">
        <v>8.24</v>
      </c>
      <c r="H207" s="39">
        <v>10.59</v>
      </c>
      <c r="I207" s="33">
        <f t="shared" si="11"/>
        <v>31.77</v>
      </c>
      <c r="J207" s="33"/>
    </row>
    <row r="208" spans="1:10" ht="31.5" x14ac:dyDescent="0.25">
      <c r="A208" s="50" t="s">
        <v>654</v>
      </c>
      <c r="B208" s="31" t="s">
        <v>50</v>
      </c>
      <c r="C208" s="50" t="s">
        <v>655</v>
      </c>
      <c r="D208" s="46" t="s">
        <v>656</v>
      </c>
      <c r="E208" s="31" t="s">
        <v>53</v>
      </c>
      <c r="F208" s="38">
        <v>6</v>
      </c>
      <c r="G208" s="39">
        <v>22.97</v>
      </c>
      <c r="H208" s="39">
        <v>29.51</v>
      </c>
      <c r="I208" s="33">
        <f t="shared" si="11"/>
        <v>177.06</v>
      </c>
      <c r="J208" s="33"/>
    </row>
    <row r="209" spans="1:10" ht="31.5" x14ac:dyDescent="0.25">
      <c r="A209" s="50" t="s">
        <v>657</v>
      </c>
      <c r="B209" s="31" t="s">
        <v>50</v>
      </c>
      <c r="C209" s="50" t="s">
        <v>658</v>
      </c>
      <c r="D209" s="46" t="s">
        <v>659</v>
      </c>
      <c r="E209" s="31" t="s">
        <v>53</v>
      </c>
      <c r="F209" s="38">
        <v>2</v>
      </c>
      <c r="G209" s="39">
        <v>29.59</v>
      </c>
      <c r="H209" s="39">
        <v>38.01</v>
      </c>
      <c r="I209" s="33">
        <f t="shared" si="11"/>
        <v>76.02</v>
      </c>
      <c r="J209" s="33"/>
    </row>
    <row r="210" spans="1:10" x14ac:dyDescent="0.25">
      <c r="A210" s="28" t="s">
        <v>660</v>
      </c>
      <c r="B210" s="29"/>
      <c r="C210" s="29"/>
      <c r="D210" s="30" t="s">
        <v>661</v>
      </c>
      <c r="E210" s="31"/>
      <c r="F210" s="32"/>
      <c r="G210" s="32">
        <v>0</v>
      </c>
      <c r="H210" s="39">
        <v>0</v>
      </c>
      <c r="I210" s="33">
        <f t="shared" si="11"/>
        <v>0</v>
      </c>
      <c r="J210" s="33"/>
    </row>
    <row r="211" spans="1:10" ht="21" x14ac:dyDescent="0.25">
      <c r="A211" s="50" t="s">
        <v>662</v>
      </c>
      <c r="B211" s="31" t="s">
        <v>27</v>
      </c>
      <c r="C211" s="50" t="s">
        <v>663</v>
      </c>
      <c r="D211" s="46" t="s">
        <v>664</v>
      </c>
      <c r="E211" s="31" t="s">
        <v>300</v>
      </c>
      <c r="F211" s="38">
        <v>90</v>
      </c>
      <c r="G211" s="39">
        <v>49.82</v>
      </c>
      <c r="H211" s="39">
        <v>64</v>
      </c>
      <c r="I211" s="33">
        <f t="shared" si="11"/>
        <v>5760</v>
      </c>
      <c r="J211" s="33"/>
    </row>
    <row r="212" spans="1:10" ht="21" x14ac:dyDescent="0.25">
      <c r="A212" s="50" t="s">
        <v>665</v>
      </c>
      <c r="B212" s="31" t="s">
        <v>27</v>
      </c>
      <c r="C212" s="50" t="s">
        <v>666</v>
      </c>
      <c r="D212" s="46" t="s">
        <v>667</v>
      </c>
      <c r="E212" s="31" t="s">
        <v>300</v>
      </c>
      <c r="F212" s="38">
        <v>36</v>
      </c>
      <c r="G212" s="39">
        <v>67.62</v>
      </c>
      <c r="H212" s="39">
        <v>86.87</v>
      </c>
      <c r="I212" s="33">
        <f t="shared" si="11"/>
        <v>3127.32</v>
      </c>
      <c r="J212" s="33"/>
    </row>
    <row r="213" spans="1:10" ht="31.5" x14ac:dyDescent="0.25">
      <c r="A213" s="50" t="s">
        <v>668</v>
      </c>
      <c r="B213" s="31" t="s">
        <v>27</v>
      </c>
      <c r="C213" s="50" t="s">
        <v>669</v>
      </c>
      <c r="D213" s="46" t="s">
        <v>670</v>
      </c>
      <c r="E213" s="31" t="s">
        <v>53</v>
      </c>
      <c r="F213" s="38">
        <v>2</v>
      </c>
      <c r="G213" s="39">
        <v>98.25</v>
      </c>
      <c r="H213" s="39">
        <v>126.22</v>
      </c>
      <c r="I213" s="33">
        <f t="shared" si="11"/>
        <v>252.44</v>
      </c>
      <c r="J213" s="33"/>
    </row>
    <row r="214" spans="1:10" ht="31.5" x14ac:dyDescent="0.25">
      <c r="A214" s="50" t="s">
        <v>671</v>
      </c>
      <c r="B214" s="31" t="s">
        <v>27</v>
      </c>
      <c r="C214" s="50" t="s">
        <v>672</v>
      </c>
      <c r="D214" s="46" t="s">
        <v>673</v>
      </c>
      <c r="E214" s="31" t="s">
        <v>53</v>
      </c>
      <c r="F214" s="38">
        <v>6</v>
      </c>
      <c r="G214" s="39">
        <v>24.61</v>
      </c>
      <c r="H214" s="39">
        <v>31.62</v>
      </c>
      <c r="I214" s="33">
        <f t="shared" si="11"/>
        <v>189.72</v>
      </c>
      <c r="J214" s="33"/>
    </row>
    <row r="215" spans="1:10" ht="31.5" x14ac:dyDescent="0.25">
      <c r="A215" s="50" t="s">
        <v>674</v>
      </c>
      <c r="B215" s="31" t="s">
        <v>27</v>
      </c>
      <c r="C215" s="50" t="s">
        <v>675</v>
      </c>
      <c r="D215" s="46" t="s">
        <v>676</v>
      </c>
      <c r="E215" s="31" t="s">
        <v>53</v>
      </c>
      <c r="F215" s="38">
        <v>2</v>
      </c>
      <c r="G215" s="39">
        <v>79.760000000000005</v>
      </c>
      <c r="H215" s="39">
        <v>102.47</v>
      </c>
      <c r="I215" s="33">
        <f t="shared" si="11"/>
        <v>204.94</v>
      </c>
      <c r="J215" s="33"/>
    </row>
    <row r="216" spans="1:10" x14ac:dyDescent="0.25">
      <c r="A216" s="28" t="s">
        <v>677</v>
      </c>
      <c r="B216" s="29"/>
      <c r="C216" s="29"/>
      <c r="D216" s="30" t="s">
        <v>678</v>
      </c>
      <c r="E216" s="31"/>
      <c r="F216" s="38"/>
      <c r="G216" s="39">
        <v>0</v>
      </c>
      <c r="H216" s="39">
        <v>0</v>
      </c>
      <c r="I216" s="33">
        <f t="shared" si="11"/>
        <v>0</v>
      </c>
      <c r="J216" s="33"/>
    </row>
    <row r="217" spans="1:10" ht="21" x14ac:dyDescent="0.25">
      <c r="A217" s="50" t="s">
        <v>679</v>
      </c>
      <c r="B217" s="31" t="s">
        <v>27</v>
      </c>
      <c r="C217" s="50" t="s">
        <v>680</v>
      </c>
      <c r="D217" s="46" t="s">
        <v>681</v>
      </c>
      <c r="E217" s="31" t="s">
        <v>300</v>
      </c>
      <c r="F217" s="38">
        <v>6</v>
      </c>
      <c r="G217" s="39">
        <v>15.17</v>
      </c>
      <c r="H217" s="39">
        <v>19.489999999999998</v>
      </c>
      <c r="I217" s="33">
        <f t="shared" si="11"/>
        <v>116.94</v>
      </c>
      <c r="J217" s="33"/>
    </row>
    <row r="218" spans="1:10" ht="21" x14ac:dyDescent="0.25">
      <c r="A218" s="50" t="s">
        <v>682</v>
      </c>
      <c r="B218" s="31" t="s">
        <v>27</v>
      </c>
      <c r="C218" s="50" t="s">
        <v>683</v>
      </c>
      <c r="D218" s="46" t="s">
        <v>684</v>
      </c>
      <c r="E218" s="31" t="s">
        <v>300</v>
      </c>
      <c r="F218" s="38">
        <v>99</v>
      </c>
      <c r="G218" s="39">
        <v>22.47</v>
      </c>
      <c r="H218" s="39">
        <v>28.87</v>
      </c>
      <c r="I218" s="33">
        <f t="shared" si="11"/>
        <v>2858.13</v>
      </c>
      <c r="J218" s="33"/>
    </row>
    <row r="219" spans="1:10" ht="21" x14ac:dyDescent="0.25">
      <c r="A219" s="50" t="s">
        <v>685</v>
      </c>
      <c r="B219" s="31" t="s">
        <v>27</v>
      </c>
      <c r="C219" s="50" t="s">
        <v>686</v>
      </c>
      <c r="D219" s="46" t="s">
        <v>687</v>
      </c>
      <c r="E219" s="31" t="s">
        <v>300</v>
      </c>
      <c r="F219" s="38">
        <v>39</v>
      </c>
      <c r="G219" s="39">
        <v>31.41</v>
      </c>
      <c r="H219" s="39">
        <v>40.35</v>
      </c>
      <c r="I219" s="33">
        <f t="shared" si="11"/>
        <v>1573.65</v>
      </c>
      <c r="J219" s="33"/>
    </row>
    <row r="220" spans="1:10" ht="21" x14ac:dyDescent="0.25">
      <c r="A220" s="50" t="s">
        <v>688</v>
      </c>
      <c r="B220" s="31" t="s">
        <v>27</v>
      </c>
      <c r="C220" s="50" t="s">
        <v>689</v>
      </c>
      <c r="D220" s="46" t="s">
        <v>690</v>
      </c>
      <c r="E220" s="31" t="s">
        <v>300</v>
      </c>
      <c r="F220" s="38">
        <v>21</v>
      </c>
      <c r="G220" s="39">
        <v>32.04</v>
      </c>
      <c r="H220" s="39">
        <v>41.16</v>
      </c>
      <c r="I220" s="33">
        <f t="shared" si="11"/>
        <v>864.3599999999999</v>
      </c>
      <c r="J220" s="33"/>
    </row>
    <row r="221" spans="1:10" ht="21" x14ac:dyDescent="0.25">
      <c r="A221" s="50" t="s">
        <v>691</v>
      </c>
      <c r="B221" s="31" t="s">
        <v>27</v>
      </c>
      <c r="C221" s="50" t="s">
        <v>692</v>
      </c>
      <c r="D221" s="46" t="s">
        <v>693</v>
      </c>
      <c r="E221" s="31" t="s">
        <v>53</v>
      </c>
      <c r="F221" s="38">
        <v>4</v>
      </c>
      <c r="G221" s="39">
        <v>5.67</v>
      </c>
      <c r="H221" s="39">
        <v>7.28</v>
      </c>
      <c r="I221" s="33">
        <f t="shared" si="11"/>
        <v>29.12</v>
      </c>
      <c r="J221" s="33"/>
    </row>
    <row r="222" spans="1:10" ht="21" x14ac:dyDescent="0.25">
      <c r="A222" s="50" t="s">
        <v>694</v>
      </c>
      <c r="B222" s="31" t="s">
        <v>27</v>
      </c>
      <c r="C222" s="50" t="s">
        <v>695</v>
      </c>
      <c r="D222" s="46" t="s">
        <v>696</v>
      </c>
      <c r="E222" s="31" t="s">
        <v>53</v>
      </c>
      <c r="F222" s="38">
        <v>29</v>
      </c>
      <c r="G222" s="39">
        <v>7.82</v>
      </c>
      <c r="H222" s="39">
        <v>10.050000000000001</v>
      </c>
      <c r="I222" s="33">
        <f t="shared" si="11"/>
        <v>291.45000000000005</v>
      </c>
      <c r="J222" s="33"/>
    </row>
    <row r="223" spans="1:10" ht="21" x14ac:dyDescent="0.25">
      <c r="A223" s="50" t="s">
        <v>697</v>
      </c>
      <c r="B223" s="31" t="s">
        <v>27</v>
      </c>
      <c r="C223" s="50" t="s">
        <v>698</v>
      </c>
      <c r="D223" s="46" t="s">
        <v>699</v>
      </c>
      <c r="E223" s="31" t="s">
        <v>53</v>
      </c>
      <c r="F223" s="38">
        <v>55</v>
      </c>
      <c r="G223" s="39">
        <v>18.329999999999998</v>
      </c>
      <c r="H223" s="39">
        <v>23.55</v>
      </c>
      <c r="I223" s="33">
        <f t="shared" si="11"/>
        <v>1295.25</v>
      </c>
      <c r="J223" s="33"/>
    </row>
    <row r="224" spans="1:10" ht="31.5" x14ac:dyDescent="0.25">
      <c r="A224" s="50" t="s">
        <v>700</v>
      </c>
      <c r="B224" s="31" t="s">
        <v>50</v>
      </c>
      <c r="C224" s="50" t="s">
        <v>701</v>
      </c>
      <c r="D224" s="46" t="s">
        <v>702</v>
      </c>
      <c r="E224" s="31" t="s">
        <v>53</v>
      </c>
      <c r="F224" s="38">
        <v>3</v>
      </c>
      <c r="G224" s="39">
        <v>9.0399999999999991</v>
      </c>
      <c r="H224" s="39">
        <v>11.61</v>
      </c>
      <c r="I224" s="33">
        <f t="shared" si="11"/>
        <v>34.83</v>
      </c>
      <c r="J224" s="33"/>
    </row>
    <row r="225" spans="1:10" ht="31.5" x14ac:dyDescent="0.25">
      <c r="A225" s="50" t="s">
        <v>703</v>
      </c>
      <c r="B225" s="31" t="s">
        <v>50</v>
      </c>
      <c r="C225" s="50" t="s">
        <v>704</v>
      </c>
      <c r="D225" s="46" t="s">
        <v>705</v>
      </c>
      <c r="E225" s="31" t="s">
        <v>53</v>
      </c>
      <c r="F225" s="38">
        <v>6</v>
      </c>
      <c r="G225" s="39">
        <v>11.82</v>
      </c>
      <c r="H225" s="39">
        <v>15.19</v>
      </c>
      <c r="I225" s="33">
        <f t="shared" si="11"/>
        <v>91.14</v>
      </c>
      <c r="J225" s="33"/>
    </row>
    <row r="226" spans="1:10" ht="21" x14ac:dyDescent="0.25">
      <c r="A226" s="50" t="s">
        <v>706</v>
      </c>
      <c r="B226" s="31" t="s">
        <v>27</v>
      </c>
      <c r="C226" s="50" t="s">
        <v>707</v>
      </c>
      <c r="D226" s="46" t="s">
        <v>708</v>
      </c>
      <c r="E226" s="31" t="s">
        <v>53</v>
      </c>
      <c r="F226" s="38">
        <v>6</v>
      </c>
      <c r="G226" s="39">
        <v>12.6</v>
      </c>
      <c r="H226" s="39">
        <v>16.190000000000001</v>
      </c>
      <c r="I226" s="33">
        <f t="shared" ref="I226:I247" si="12">F226*H226</f>
        <v>97.140000000000015</v>
      </c>
      <c r="J226" s="33"/>
    </row>
    <row r="227" spans="1:10" ht="21" x14ac:dyDescent="0.25">
      <c r="A227" s="50" t="s">
        <v>709</v>
      </c>
      <c r="B227" s="31" t="s">
        <v>27</v>
      </c>
      <c r="C227" s="50" t="s">
        <v>710</v>
      </c>
      <c r="D227" s="46" t="s">
        <v>711</v>
      </c>
      <c r="E227" s="31" t="s">
        <v>53</v>
      </c>
      <c r="F227" s="38">
        <v>12</v>
      </c>
      <c r="G227" s="39">
        <v>15.75</v>
      </c>
      <c r="H227" s="39">
        <v>20.23</v>
      </c>
      <c r="I227" s="33">
        <f t="shared" si="12"/>
        <v>242.76</v>
      </c>
      <c r="J227" s="33"/>
    </row>
    <row r="228" spans="1:10" ht="21" x14ac:dyDescent="0.25">
      <c r="A228" s="50" t="s">
        <v>712</v>
      </c>
      <c r="B228" s="31" t="s">
        <v>27</v>
      </c>
      <c r="C228" s="50" t="s">
        <v>713</v>
      </c>
      <c r="D228" s="46" t="s">
        <v>714</v>
      </c>
      <c r="E228" s="31" t="s">
        <v>53</v>
      </c>
      <c r="F228" s="38">
        <v>14</v>
      </c>
      <c r="G228" s="39">
        <v>15.01</v>
      </c>
      <c r="H228" s="39">
        <v>19.28</v>
      </c>
      <c r="I228" s="33">
        <f t="shared" si="12"/>
        <v>269.92</v>
      </c>
      <c r="J228" s="33"/>
    </row>
    <row r="229" spans="1:10" ht="21" x14ac:dyDescent="0.25">
      <c r="A229" s="50" t="s">
        <v>715</v>
      </c>
      <c r="B229" s="31" t="s">
        <v>27</v>
      </c>
      <c r="C229" s="50" t="s">
        <v>716</v>
      </c>
      <c r="D229" s="46" t="s">
        <v>717</v>
      </c>
      <c r="E229" s="31" t="s">
        <v>53</v>
      </c>
      <c r="F229" s="38">
        <v>15</v>
      </c>
      <c r="G229" s="39">
        <v>5.33</v>
      </c>
      <c r="H229" s="39">
        <v>6.85</v>
      </c>
      <c r="I229" s="33">
        <f t="shared" si="12"/>
        <v>102.75</v>
      </c>
      <c r="J229" s="33"/>
    </row>
    <row r="230" spans="1:10" ht="21" x14ac:dyDescent="0.25">
      <c r="A230" s="50" t="s">
        <v>718</v>
      </c>
      <c r="B230" s="31" t="s">
        <v>27</v>
      </c>
      <c r="C230" s="50" t="s">
        <v>719</v>
      </c>
      <c r="D230" s="46" t="s">
        <v>720</v>
      </c>
      <c r="E230" s="31" t="s">
        <v>53</v>
      </c>
      <c r="F230" s="38">
        <v>4</v>
      </c>
      <c r="G230" s="39">
        <v>5.0599999999999996</v>
      </c>
      <c r="H230" s="39">
        <v>6.5</v>
      </c>
      <c r="I230" s="33">
        <f t="shared" si="12"/>
        <v>26</v>
      </c>
      <c r="J230" s="33"/>
    </row>
    <row r="231" spans="1:10" ht="21" x14ac:dyDescent="0.25">
      <c r="A231" s="50" t="s">
        <v>721</v>
      </c>
      <c r="B231" s="31" t="s">
        <v>27</v>
      </c>
      <c r="C231" s="50" t="s">
        <v>722</v>
      </c>
      <c r="D231" s="46" t="s">
        <v>723</v>
      </c>
      <c r="E231" s="31" t="s">
        <v>53</v>
      </c>
      <c r="F231" s="38">
        <v>13</v>
      </c>
      <c r="G231" s="39">
        <v>8.4</v>
      </c>
      <c r="H231" s="39">
        <v>10.79</v>
      </c>
      <c r="I231" s="33">
        <f t="shared" si="12"/>
        <v>140.26999999999998</v>
      </c>
      <c r="J231" s="33"/>
    </row>
    <row r="232" spans="1:10" ht="21" x14ac:dyDescent="0.25">
      <c r="A232" s="50" t="s">
        <v>724</v>
      </c>
      <c r="B232" s="31" t="s">
        <v>27</v>
      </c>
      <c r="C232" s="50" t="s">
        <v>725</v>
      </c>
      <c r="D232" s="46" t="s">
        <v>726</v>
      </c>
      <c r="E232" s="31" t="s">
        <v>53</v>
      </c>
      <c r="F232" s="38">
        <v>9</v>
      </c>
      <c r="G232" s="39">
        <v>5.95</v>
      </c>
      <c r="H232" s="39">
        <v>7.64</v>
      </c>
      <c r="I232" s="33">
        <f t="shared" si="12"/>
        <v>68.759999999999991</v>
      </c>
      <c r="J232" s="33"/>
    </row>
    <row r="233" spans="1:10" ht="21" x14ac:dyDescent="0.25">
      <c r="A233" s="50" t="s">
        <v>727</v>
      </c>
      <c r="B233" s="31" t="s">
        <v>27</v>
      </c>
      <c r="C233" s="50" t="s">
        <v>728</v>
      </c>
      <c r="D233" s="46" t="s">
        <v>729</v>
      </c>
      <c r="E233" s="31" t="s">
        <v>53</v>
      </c>
      <c r="F233" s="38">
        <v>6</v>
      </c>
      <c r="G233" s="39">
        <v>8.7100000000000009</v>
      </c>
      <c r="H233" s="39">
        <v>11.19</v>
      </c>
      <c r="I233" s="33">
        <f t="shared" si="12"/>
        <v>67.14</v>
      </c>
      <c r="J233" s="33"/>
    </row>
    <row r="234" spans="1:10" ht="21" x14ac:dyDescent="0.25">
      <c r="A234" s="50" t="s">
        <v>730</v>
      </c>
      <c r="B234" s="31" t="s">
        <v>27</v>
      </c>
      <c r="C234" s="50" t="s">
        <v>731</v>
      </c>
      <c r="D234" s="46" t="s">
        <v>732</v>
      </c>
      <c r="E234" s="31" t="s">
        <v>53</v>
      </c>
      <c r="F234" s="38">
        <v>7</v>
      </c>
      <c r="G234" s="39">
        <v>14.06</v>
      </c>
      <c r="H234" s="39">
        <v>18.059999999999999</v>
      </c>
      <c r="I234" s="33">
        <f t="shared" si="12"/>
        <v>126.41999999999999</v>
      </c>
      <c r="J234" s="33"/>
    </row>
    <row r="235" spans="1:10" ht="21" x14ac:dyDescent="0.25">
      <c r="A235" s="50" t="s">
        <v>733</v>
      </c>
      <c r="B235" s="31" t="s">
        <v>27</v>
      </c>
      <c r="C235" s="50" t="s">
        <v>734</v>
      </c>
      <c r="D235" s="46" t="s">
        <v>735</v>
      </c>
      <c r="E235" s="31" t="s">
        <v>53</v>
      </c>
      <c r="F235" s="38">
        <v>1</v>
      </c>
      <c r="G235" s="39">
        <v>11.66</v>
      </c>
      <c r="H235" s="39">
        <v>14.98</v>
      </c>
      <c r="I235" s="33">
        <f t="shared" si="12"/>
        <v>14.98</v>
      </c>
      <c r="J235" s="33"/>
    </row>
    <row r="236" spans="1:10" x14ac:dyDescent="0.25">
      <c r="A236" s="28" t="s">
        <v>736</v>
      </c>
      <c r="B236" s="29"/>
      <c r="C236" s="29"/>
      <c r="D236" s="30" t="s">
        <v>737</v>
      </c>
      <c r="E236" s="31"/>
      <c r="F236" s="32"/>
      <c r="G236" s="32">
        <v>0</v>
      </c>
      <c r="H236" s="39">
        <v>0</v>
      </c>
      <c r="I236" s="33">
        <f t="shared" si="12"/>
        <v>0</v>
      </c>
      <c r="J236" s="33"/>
    </row>
    <row r="237" spans="1:10" ht="21" x14ac:dyDescent="0.25">
      <c r="A237" s="50" t="s">
        <v>738</v>
      </c>
      <c r="B237" s="31" t="s">
        <v>27</v>
      </c>
      <c r="C237" s="50" t="s">
        <v>536</v>
      </c>
      <c r="D237" s="46" t="s">
        <v>537</v>
      </c>
      <c r="E237" s="31" t="s">
        <v>300</v>
      </c>
      <c r="F237" s="38">
        <v>15</v>
      </c>
      <c r="G237" s="39">
        <v>15.28</v>
      </c>
      <c r="H237" s="39">
        <v>19.63</v>
      </c>
      <c r="I237" s="33">
        <f t="shared" si="12"/>
        <v>294.45</v>
      </c>
      <c r="J237" s="33"/>
    </row>
    <row r="238" spans="1:10" ht="21" x14ac:dyDescent="0.25">
      <c r="A238" s="50" t="s">
        <v>739</v>
      </c>
      <c r="B238" s="31" t="s">
        <v>50</v>
      </c>
      <c r="C238" s="50" t="s">
        <v>599</v>
      </c>
      <c r="D238" s="46" t="s">
        <v>600</v>
      </c>
      <c r="E238" s="31" t="s">
        <v>53</v>
      </c>
      <c r="F238" s="32">
        <v>5</v>
      </c>
      <c r="G238" s="39">
        <v>7.9</v>
      </c>
      <c r="H238" s="39">
        <v>10.15</v>
      </c>
      <c r="I238" s="33">
        <f t="shared" si="12"/>
        <v>50.75</v>
      </c>
      <c r="J238" s="33"/>
    </row>
    <row r="239" spans="1:10" ht="21" x14ac:dyDescent="0.25">
      <c r="A239" s="50" t="s">
        <v>740</v>
      </c>
      <c r="B239" s="31" t="s">
        <v>27</v>
      </c>
      <c r="C239" s="50" t="s">
        <v>741</v>
      </c>
      <c r="D239" s="46" t="s">
        <v>742</v>
      </c>
      <c r="E239" s="31" t="s">
        <v>300</v>
      </c>
      <c r="F239" s="38">
        <v>48</v>
      </c>
      <c r="G239" s="39">
        <v>15.87</v>
      </c>
      <c r="H239" s="39">
        <v>20.39</v>
      </c>
      <c r="I239" s="33">
        <f t="shared" si="12"/>
        <v>978.72</v>
      </c>
      <c r="J239" s="33"/>
    </row>
    <row r="240" spans="1:10" ht="21" x14ac:dyDescent="0.25">
      <c r="A240" s="50" t="s">
        <v>743</v>
      </c>
      <c r="B240" s="31" t="s">
        <v>27</v>
      </c>
      <c r="C240" s="50" t="s">
        <v>744</v>
      </c>
      <c r="D240" s="46" t="s">
        <v>745</v>
      </c>
      <c r="E240" s="31" t="s">
        <v>300</v>
      </c>
      <c r="F240" s="38">
        <v>6</v>
      </c>
      <c r="G240" s="39">
        <v>21.38</v>
      </c>
      <c r="H240" s="39">
        <v>27.47</v>
      </c>
      <c r="I240" s="33">
        <f t="shared" si="12"/>
        <v>164.82</v>
      </c>
      <c r="J240" s="33"/>
    </row>
    <row r="241" spans="1:10" ht="21" x14ac:dyDescent="0.25">
      <c r="A241" s="50" t="s">
        <v>746</v>
      </c>
      <c r="B241" s="31" t="s">
        <v>27</v>
      </c>
      <c r="C241" s="50" t="s">
        <v>747</v>
      </c>
      <c r="D241" s="46" t="s">
        <v>748</v>
      </c>
      <c r="E241" s="31" t="s">
        <v>53</v>
      </c>
      <c r="F241" s="38">
        <v>7</v>
      </c>
      <c r="G241" s="39">
        <v>7.49</v>
      </c>
      <c r="H241" s="39">
        <v>9.6199999999999992</v>
      </c>
      <c r="I241" s="33">
        <f t="shared" si="12"/>
        <v>67.339999999999989</v>
      </c>
      <c r="J241" s="33"/>
    </row>
    <row r="242" spans="1:10" ht="21" x14ac:dyDescent="0.25">
      <c r="A242" s="50" t="s">
        <v>749</v>
      </c>
      <c r="B242" s="31" t="s">
        <v>27</v>
      </c>
      <c r="C242" s="50" t="s">
        <v>750</v>
      </c>
      <c r="D242" s="46" t="s">
        <v>751</v>
      </c>
      <c r="E242" s="31" t="s">
        <v>53</v>
      </c>
      <c r="F242" s="38">
        <v>3</v>
      </c>
      <c r="G242" s="39">
        <v>6.45</v>
      </c>
      <c r="H242" s="39">
        <v>8.2899999999999991</v>
      </c>
      <c r="I242" s="33">
        <f t="shared" si="12"/>
        <v>24.869999999999997</v>
      </c>
      <c r="J242" s="33"/>
    </row>
    <row r="243" spans="1:10" ht="31.5" x14ac:dyDescent="0.25">
      <c r="A243" s="50" t="s">
        <v>752</v>
      </c>
      <c r="B243" s="31" t="s">
        <v>27</v>
      </c>
      <c r="C243" s="50" t="s">
        <v>753</v>
      </c>
      <c r="D243" s="46" t="s">
        <v>754</v>
      </c>
      <c r="E243" s="31" t="s">
        <v>53</v>
      </c>
      <c r="F243" s="38">
        <v>2</v>
      </c>
      <c r="G243" s="39">
        <v>8.69</v>
      </c>
      <c r="H243" s="39">
        <v>11.16</v>
      </c>
      <c r="I243" s="33">
        <f t="shared" si="12"/>
        <v>22.32</v>
      </c>
      <c r="J243" s="33"/>
    </row>
    <row r="244" spans="1:10" x14ac:dyDescent="0.25">
      <c r="A244" s="50" t="s">
        <v>755</v>
      </c>
      <c r="B244" s="31" t="s">
        <v>27</v>
      </c>
      <c r="C244" s="50" t="s">
        <v>756</v>
      </c>
      <c r="D244" s="46" t="s">
        <v>757</v>
      </c>
      <c r="E244" s="31" t="s">
        <v>53</v>
      </c>
      <c r="F244" s="38">
        <v>1</v>
      </c>
      <c r="G244" s="39">
        <v>138.56</v>
      </c>
      <c r="H244" s="39">
        <v>178.01</v>
      </c>
      <c r="I244" s="33">
        <f t="shared" si="12"/>
        <v>178.01</v>
      </c>
      <c r="J244" s="33"/>
    </row>
    <row r="245" spans="1:10" x14ac:dyDescent="0.25">
      <c r="A245" s="28" t="s">
        <v>758</v>
      </c>
      <c r="B245" s="29"/>
      <c r="C245" s="29"/>
      <c r="D245" s="30" t="s">
        <v>759</v>
      </c>
      <c r="E245" s="31"/>
      <c r="F245" s="32"/>
      <c r="G245" s="32">
        <v>0</v>
      </c>
      <c r="H245" s="39">
        <v>0</v>
      </c>
      <c r="I245" s="33">
        <f t="shared" si="12"/>
        <v>0</v>
      </c>
      <c r="J245" s="33"/>
    </row>
    <row r="246" spans="1:10" ht="21" x14ac:dyDescent="0.25">
      <c r="A246" s="50" t="s">
        <v>760</v>
      </c>
      <c r="B246" s="31" t="s">
        <v>50</v>
      </c>
      <c r="C246" s="50" t="s">
        <v>761</v>
      </c>
      <c r="D246" s="46" t="s">
        <v>762</v>
      </c>
      <c r="E246" s="31" t="s">
        <v>53</v>
      </c>
      <c r="F246" s="38">
        <v>9</v>
      </c>
      <c r="G246" s="39">
        <v>44.78</v>
      </c>
      <c r="H246" s="39">
        <v>57.53</v>
      </c>
      <c r="I246" s="33">
        <f t="shared" si="12"/>
        <v>517.77</v>
      </c>
      <c r="J246" s="33"/>
    </row>
    <row r="247" spans="1:10" ht="21" x14ac:dyDescent="0.25">
      <c r="A247" s="50" t="s">
        <v>763</v>
      </c>
      <c r="B247" s="31" t="s">
        <v>75</v>
      </c>
      <c r="C247" s="50" t="s">
        <v>764</v>
      </c>
      <c r="D247" s="46" t="s">
        <v>765</v>
      </c>
      <c r="E247" s="31" t="s">
        <v>336</v>
      </c>
      <c r="F247" s="38">
        <v>22</v>
      </c>
      <c r="G247" s="39">
        <v>76.209999999999994</v>
      </c>
      <c r="H247" s="39">
        <v>97.91</v>
      </c>
      <c r="I247" s="33">
        <f t="shared" si="12"/>
        <v>2154.02</v>
      </c>
      <c r="J247" s="33"/>
    </row>
    <row r="248" spans="1:10" x14ac:dyDescent="0.25">
      <c r="A248" s="21" t="s">
        <v>766</v>
      </c>
      <c r="B248" s="22"/>
      <c r="C248" s="22"/>
      <c r="D248" s="23" t="s">
        <v>767</v>
      </c>
      <c r="E248" s="24"/>
      <c r="F248" s="25"/>
      <c r="G248" s="25"/>
      <c r="H248" s="25">
        <v>0</v>
      </c>
      <c r="I248" s="27">
        <f>SUM(I249:I284)</f>
        <v>130570.73999999996</v>
      </c>
      <c r="J248" s="27"/>
    </row>
    <row r="249" spans="1:10" x14ac:dyDescent="0.25">
      <c r="A249" s="28" t="s">
        <v>768</v>
      </c>
      <c r="B249" s="29"/>
      <c r="C249" s="29"/>
      <c r="D249" s="30" t="s">
        <v>769</v>
      </c>
      <c r="E249" s="31"/>
      <c r="F249" s="32"/>
      <c r="G249" s="32"/>
      <c r="H249" s="39">
        <v>0</v>
      </c>
      <c r="I249" s="33">
        <f t="shared" ref="I249:I284" si="13">F249*H249</f>
        <v>0</v>
      </c>
      <c r="J249" s="33"/>
    </row>
    <row r="250" spans="1:10" ht="21" x14ac:dyDescent="0.25">
      <c r="A250" s="50" t="s">
        <v>770</v>
      </c>
      <c r="B250" s="31" t="s">
        <v>27</v>
      </c>
      <c r="C250" s="50" t="s">
        <v>771</v>
      </c>
      <c r="D250" s="46" t="s">
        <v>772</v>
      </c>
      <c r="E250" s="31" t="s">
        <v>53</v>
      </c>
      <c r="F250" s="38">
        <v>160</v>
      </c>
      <c r="G250" s="39">
        <v>7.72</v>
      </c>
      <c r="H250" s="39">
        <v>9.92</v>
      </c>
      <c r="I250" s="33">
        <f t="shared" si="13"/>
        <v>1587.2</v>
      </c>
      <c r="J250" s="33"/>
    </row>
    <row r="251" spans="1:10" ht="21" x14ac:dyDescent="0.25">
      <c r="A251" s="50" t="s">
        <v>773</v>
      </c>
      <c r="B251" s="31" t="s">
        <v>27</v>
      </c>
      <c r="C251" s="50" t="s">
        <v>774</v>
      </c>
      <c r="D251" s="46" t="s">
        <v>775</v>
      </c>
      <c r="E251" s="31" t="s">
        <v>53</v>
      </c>
      <c r="F251" s="38">
        <v>275</v>
      </c>
      <c r="G251" s="39">
        <v>6.89</v>
      </c>
      <c r="H251" s="39">
        <v>8.85</v>
      </c>
      <c r="I251" s="33">
        <f t="shared" si="13"/>
        <v>2433.75</v>
      </c>
      <c r="J251" s="33"/>
    </row>
    <row r="252" spans="1:10" x14ac:dyDescent="0.25">
      <c r="A252" s="28" t="s">
        <v>776</v>
      </c>
      <c r="B252" s="29"/>
      <c r="C252" s="29"/>
      <c r="D252" s="30" t="s">
        <v>777</v>
      </c>
      <c r="E252" s="31"/>
      <c r="F252" s="32"/>
      <c r="G252" s="32">
        <v>0</v>
      </c>
      <c r="H252" s="39">
        <v>0</v>
      </c>
      <c r="I252" s="33">
        <f t="shared" si="13"/>
        <v>0</v>
      </c>
      <c r="J252" s="33"/>
    </row>
    <row r="253" spans="1:10" x14ac:dyDescent="0.25">
      <c r="A253" s="50" t="s">
        <v>778</v>
      </c>
      <c r="B253" s="31" t="s">
        <v>75</v>
      </c>
      <c r="C253" s="50" t="s">
        <v>779</v>
      </c>
      <c r="D253" s="46" t="s">
        <v>780</v>
      </c>
      <c r="E253" s="31" t="s">
        <v>395</v>
      </c>
      <c r="F253" s="38">
        <v>52</v>
      </c>
      <c r="G253" s="39">
        <v>61.96</v>
      </c>
      <c r="H253" s="39">
        <v>79.599999999999994</v>
      </c>
      <c r="I253" s="33">
        <f t="shared" si="13"/>
        <v>4139.2</v>
      </c>
      <c r="J253" s="33"/>
    </row>
    <row r="254" spans="1:10" x14ac:dyDescent="0.25">
      <c r="A254" s="50" t="s">
        <v>781</v>
      </c>
      <c r="B254" s="31" t="s">
        <v>75</v>
      </c>
      <c r="C254" s="50" t="s">
        <v>782</v>
      </c>
      <c r="D254" s="46" t="s">
        <v>783</v>
      </c>
      <c r="E254" s="31" t="s">
        <v>395</v>
      </c>
      <c r="F254" s="38">
        <v>42</v>
      </c>
      <c r="G254" s="39">
        <v>78.37</v>
      </c>
      <c r="H254" s="39">
        <v>100.68</v>
      </c>
      <c r="I254" s="33">
        <f t="shared" si="13"/>
        <v>4228.5600000000004</v>
      </c>
      <c r="J254" s="33"/>
    </row>
    <row r="255" spans="1:10" x14ac:dyDescent="0.25">
      <c r="A255" s="50" t="s">
        <v>784</v>
      </c>
      <c r="B255" s="31" t="s">
        <v>75</v>
      </c>
      <c r="C255" s="50" t="s">
        <v>785</v>
      </c>
      <c r="D255" s="46" t="s">
        <v>786</v>
      </c>
      <c r="E255" s="31" t="s">
        <v>336</v>
      </c>
      <c r="F255" s="38">
        <v>14</v>
      </c>
      <c r="G255" s="39">
        <v>22.83</v>
      </c>
      <c r="H255" s="39">
        <v>29.33</v>
      </c>
      <c r="I255" s="33">
        <f t="shared" si="13"/>
        <v>410.62</v>
      </c>
      <c r="J255" s="33"/>
    </row>
    <row r="256" spans="1:10" x14ac:dyDescent="0.25">
      <c r="A256" s="50" t="s">
        <v>787</v>
      </c>
      <c r="B256" s="31" t="s">
        <v>75</v>
      </c>
      <c r="C256" s="50" t="s">
        <v>788</v>
      </c>
      <c r="D256" s="46" t="s">
        <v>789</v>
      </c>
      <c r="E256" s="31" t="s">
        <v>336</v>
      </c>
      <c r="F256" s="38">
        <v>14</v>
      </c>
      <c r="G256" s="39">
        <v>29.58</v>
      </c>
      <c r="H256" s="39">
        <v>38</v>
      </c>
      <c r="I256" s="33">
        <f t="shared" si="13"/>
        <v>532</v>
      </c>
      <c r="J256" s="33"/>
    </row>
    <row r="257" spans="1:10" ht="21" x14ac:dyDescent="0.25">
      <c r="A257" s="50" t="s">
        <v>790</v>
      </c>
      <c r="B257" s="31" t="s">
        <v>75</v>
      </c>
      <c r="C257" s="50" t="s">
        <v>791</v>
      </c>
      <c r="D257" s="46" t="s">
        <v>792</v>
      </c>
      <c r="E257" s="31" t="s">
        <v>336</v>
      </c>
      <c r="F257" s="38">
        <v>14</v>
      </c>
      <c r="G257" s="39">
        <v>7.9</v>
      </c>
      <c r="H257" s="39">
        <v>10.15</v>
      </c>
      <c r="I257" s="33">
        <f t="shared" si="13"/>
        <v>142.1</v>
      </c>
      <c r="J257" s="33"/>
    </row>
    <row r="258" spans="1:10" ht="21" x14ac:dyDescent="0.25">
      <c r="A258" s="50" t="s">
        <v>793</v>
      </c>
      <c r="B258" s="31" t="s">
        <v>75</v>
      </c>
      <c r="C258" s="50" t="s">
        <v>794</v>
      </c>
      <c r="D258" s="46" t="s">
        <v>795</v>
      </c>
      <c r="E258" s="31" t="s">
        <v>336</v>
      </c>
      <c r="F258" s="38">
        <v>14</v>
      </c>
      <c r="G258" s="39">
        <v>8.66</v>
      </c>
      <c r="H258" s="39">
        <v>11.13</v>
      </c>
      <c r="I258" s="33">
        <f t="shared" si="13"/>
        <v>155.82000000000002</v>
      </c>
      <c r="J258" s="33"/>
    </row>
    <row r="259" spans="1:10" ht="21" x14ac:dyDescent="0.25">
      <c r="A259" s="50" t="s">
        <v>796</v>
      </c>
      <c r="B259" s="31" t="s">
        <v>75</v>
      </c>
      <c r="C259" s="50" t="s">
        <v>797</v>
      </c>
      <c r="D259" s="46" t="s">
        <v>798</v>
      </c>
      <c r="E259" s="31" t="s">
        <v>336</v>
      </c>
      <c r="F259" s="38">
        <v>1</v>
      </c>
      <c r="G259" s="39">
        <v>71.89</v>
      </c>
      <c r="H259" s="39">
        <v>92.36</v>
      </c>
      <c r="I259" s="33">
        <f t="shared" si="13"/>
        <v>92.36</v>
      </c>
      <c r="J259" s="33"/>
    </row>
    <row r="260" spans="1:10" ht="21" x14ac:dyDescent="0.25">
      <c r="A260" s="50" t="s">
        <v>799</v>
      </c>
      <c r="B260" s="31" t="s">
        <v>75</v>
      </c>
      <c r="C260" s="50" t="s">
        <v>800</v>
      </c>
      <c r="D260" s="46" t="s">
        <v>801</v>
      </c>
      <c r="E260" s="31" t="s">
        <v>336</v>
      </c>
      <c r="F260" s="38">
        <v>4</v>
      </c>
      <c r="G260" s="39">
        <v>95.03</v>
      </c>
      <c r="H260" s="39">
        <v>122.09</v>
      </c>
      <c r="I260" s="33">
        <f t="shared" si="13"/>
        <v>488.36</v>
      </c>
      <c r="J260" s="33"/>
    </row>
    <row r="261" spans="1:10" ht="31.5" x14ac:dyDescent="0.25">
      <c r="A261" s="50" t="s">
        <v>802</v>
      </c>
      <c r="B261" s="31" t="s">
        <v>75</v>
      </c>
      <c r="C261" s="50" t="s">
        <v>803</v>
      </c>
      <c r="D261" s="46" t="s">
        <v>804</v>
      </c>
      <c r="E261" s="31" t="s">
        <v>336</v>
      </c>
      <c r="F261" s="38">
        <v>28</v>
      </c>
      <c r="G261" s="39">
        <v>22.91</v>
      </c>
      <c r="H261" s="39">
        <v>29.43</v>
      </c>
      <c r="I261" s="33">
        <f t="shared" si="13"/>
        <v>824.04</v>
      </c>
      <c r="J261" s="33"/>
    </row>
    <row r="262" spans="1:10" ht="31.5" x14ac:dyDescent="0.25">
      <c r="A262" s="50" t="s">
        <v>805</v>
      </c>
      <c r="B262" s="31" t="s">
        <v>75</v>
      </c>
      <c r="C262" s="50" t="s">
        <v>806</v>
      </c>
      <c r="D262" s="46" t="s">
        <v>807</v>
      </c>
      <c r="E262" s="31" t="s">
        <v>336</v>
      </c>
      <c r="F262" s="38">
        <v>28</v>
      </c>
      <c r="G262" s="39">
        <v>31.33</v>
      </c>
      <c r="H262" s="39">
        <v>40.25</v>
      </c>
      <c r="I262" s="33">
        <f t="shared" si="13"/>
        <v>1127</v>
      </c>
      <c r="J262" s="33"/>
    </row>
    <row r="263" spans="1:10" x14ac:dyDescent="0.25">
      <c r="A263" s="28" t="s">
        <v>808</v>
      </c>
      <c r="B263" s="29"/>
      <c r="C263" s="29"/>
      <c r="D263" s="30" t="s">
        <v>809</v>
      </c>
      <c r="E263" s="31"/>
      <c r="F263" s="32"/>
      <c r="G263" s="32">
        <v>0</v>
      </c>
      <c r="H263" s="39">
        <v>0</v>
      </c>
      <c r="I263" s="33">
        <f t="shared" si="13"/>
        <v>0</v>
      </c>
      <c r="J263" s="33"/>
    </row>
    <row r="264" spans="1:10" ht="31.5" x14ac:dyDescent="0.25">
      <c r="A264" s="50" t="s">
        <v>810</v>
      </c>
      <c r="B264" s="31" t="s">
        <v>27</v>
      </c>
      <c r="C264" s="50" t="s">
        <v>811</v>
      </c>
      <c r="D264" s="46" t="s">
        <v>812</v>
      </c>
      <c r="E264" s="31" t="s">
        <v>300</v>
      </c>
      <c r="F264" s="38">
        <v>1200</v>
      </c>
      <c r="G264" s="39">
        <v>7.94</v>
      </c>
      <c r="H264" s="39">
        <v>10.199999999999999</v>
      </c>
      <c r="I264" s="33">
        <f t="shared" si="13"/>
        <v>12240</v>
      </c>
      <c r="J264" s="33"/>
    </row>
    <row r="265" spans="1:10" x14ac:dyDescent="0.25">
      <c r="A265" s="28" t="s">
        <v>813</v>
      </c>
      <c r="B265" s="29"/>
      <c r="C265" s="29"/>
      <c r="D265" s="30" t="s">
        <v>814</v>
      </c>
      <c r="E265" s="31"/>
      <c r="F265" s="32"/>
      <c r="G265" s="32">
        <v>0</v>
      </c>
      <c r="H265" s="39">
        <v>0</v>
      </c>
      <c r="I265" s="33">
        <f t="shared" si="13"/>
        <v>0</v>
      </c>
      <c r="J265" s="33"/>
    </row>
    <row r="266" spans="1:10" ht="21" x14ac:dyDescent="0.25">
      <c r="A266" s="50" t="s">
        <v>815</v>
      </c>
      <c r="B266" s="31" t="s">
        <v>27</v>
      </c>
      <c r="C266" s="50" t="s">
        <v>816</v>
      </c>
      <c r="D266" s="46" t="s">
        <v>817</v>
      </c>
      <c r="E266" s="31" t="s">
        <v>300</v>
      </c>
      <c r="F266" s="38">
        <v>4100</v>
      </c>
      <c r="G266" s="39">
        <v>2.98</v>
      </c>
      <c r="H266" s="39">
        <f>15703.01/4100</f>
        <v>3.8300024390243901</v>
      </c>
      <c r="I266" s="33">
        <f t="shared" si="13"/>
        <v>15703.01</v>
      </c>
      <c r="J266" s="33"/>
    </row>
    <row r="267" spans="1:10" ht="21" x14ac:dyDescent="0.25">
      <c r="A267" s="50" t="s">
        <v>818</v>
      </c>
      <c r="B267" s="31" t="s">
        <v>27</v>
      </c>
      <c r="C267" s="50" t="s">
        <v>819</v>
      </c>
      <c r="D267" s="46" t="s">
        <v>820</v>
      </c>
      <c r="E267" s="31" t="s">
        <v>300</v>
      </c>
      <c r="F267" s="38">
        <v>440</v>
      </c>
      <c r="G267" s="39">
        <v>4.16</v>
      </c>
      <c r="H267" s="39">
        <v>5.34</v>
      </c>
      <c r="I267" s="33">
        <f t="shared" si="13"/>
        <v>2349.6</v>
      </c>
      <c r="J267" s="33"/>
    </row>
    <row r="268" spans="1:10" ht="21" x14ac:dyDescent="0.25">
      <c r="A268" s="50" t="s">
        <v>821</v>
      </c>
      <c r="B268" s="31" t="s">
        <v>27</v>
      </c>
      <c r="C268" s="50" t="s">
        <v>822</v>
      </c>
      <c r="D268" s="46" t="s">
        <v>823</v>
      </c>
      <c r="E268" s="31" t="s">
        <v>300</v>
      </c>
      <c r="F268" s="38">
        <v>740</v>
      </c>
      <c r="G268" s="39">
        <v>5.58</v>
      </c>
      <c r="H268" s="39">
        <f>5305.79/740</f>
        <v>7.1699864864864864</v>
      </c>
      <c r="I268" s="33">
        <f t="shared" si="13"/>
        <v>5305.79</v>
      </c>
      <c r="J268" s="33"/>
    </row>
    <row r="269" spans="1:10" ht="21" x14ac:dyDescent="0.25">
      <c r="A269" s="50" t="s">
        <v>824</v>
      </c>
      <c r="B269" s="31" t="s">
        <v>27</v>
      </c>
      <c r="C269" s="50" t="s">
        <v>825</v>
      </c>
      <c r="D269" s="46" t="s">
        <v>826</v>
      </c>
      <c r="E269" s="31" t="s">
        <v>300</v>
      </c>
      <c r="F269" s="38">
        <v>40</v>
      </c>
      <c r="G269" s="39">
        <v>8.7100000000000009</v>
      </c>
      <c r="H269" s="39">
        <f>447.59/40</f>
        <v>11.18975</v>
      </c>
      <c r="I269" s="33">
        <f t="shared" si="13"/>
        <v>447.59000000000003</v>
      </c>
      <c r="J269" s="33"/>
    </row>
    <row r="270" spans="1:10" ht="21" x14ac:dyDescent="0.25">
      <c r="A270" s="50" t="s">
        <v>827</v>
      </c>
      <c r="B270" s="31" t="s">
        <v>27</v>
      </c>
      <c r="C270" s="50" t="s">
        <v>828</v>
      </c>
      <c r="D270" s="46" t="s">
        <v>829</v>
      </c>
      <c r="E270" s="31" t="s">
        <v>300</v>
      </c>
      <c r="F270" s="38">
        <v>35</v>
      </c>
      <c r="G270" s="39">
        <v>14.21</v>
      </c>
      <c r="H270" s="39">
        <f>639.09/35</f>
        <v>18.259714285714285</v>
      </c>
      <c r="I270" s="33">
        <f t="shared" si="13"/>
        <v>639.08999999999992</v>
      </c>
      <c r="J270" s="33"/>
    </row>
    <row r="271" spans="1:10" ht="21" x14ac:dyDescent="0.25">
      <c r="A271" s="50" t="s">
        <v>830</v>
      </c>
      <c r="B271" s="31" t="s">
        <v>27</v>
      </c>
      <c r="C271" s="50" t="s">
        <v>831</v>
      </c>
      <c r="D271" s="46" t="s">
        <v>832</v>
      </c>
      <c r="E271" s="31" t="s">
        <v>300</v>
      </c>
      <c r="F271" s="38">
        <v>84.88</v>
      </c>
      <c r="G271" s="39">
        <v>26.55</v>
      </c>
      <c r="H271" s="39">
        <f>2895.25/84.88</f>
        <v>34.109919886899156</v>
      </c>
      <c r="I271" s="33">
        <f t="shared" si="13"/>
        <v>2895.2500000000005</v>
      </c>
      <c r="J271" s="33"/>
    </row>
    <row r="272" spans="1:10" ht="21" x14ac:dyDescent="0.25">
      <c r="A272" s="50" t="s">
        <v>833</v>
      </c>
      <c r="B272" s="31" t="s">
        <v>27</v>
      </c>
      <c r="C272" s="50" t="s">
        <v>834</v>
      </c>
      <c r="D272" s="46" t="s">
        <v>835</v>
      </c>
      <c r="E272" s="31" t="s">
        <v>300</v>
      </c>
      <c r="F272" s="38">
        <v>12</v>
      </c>
      <c r="G272" s="39">
        <v>36.24</v>
      </c>
      <c r="H272" s="39">
        <v>46.56</v>
      </c>
      <c r="I272" s="33">
        <f t="shared" si="13"/>
        <v>558.72</v>
      </c>
      <c r="J272" s="33"/>
    </row>
    <row r="273" spans="1:10" x14ac:dyDescent="0.25">
      <c r="A273" s="50" t="s">
        <v>836</v>
      </c>
      <c r="B273" s="31" t="s">
        <v>75</v>
      </c>
      <c r="C273" s="50" t="s">
        <v>837</v>
      </c>
      <c r="D273" s="46" t="s">
        <v>838</v>
      </c>
      <c r="E273" s="31" t="s">
        <v>395</v>
      </c>
      <c r="F273" s="38">
        <v>160</v>
      </c>
      <c r="G273" s="39">
        <v>7.81</v>
      </c>
      <c r="H273" s="39">
        <v>10.029999999999999</v>
      </c>
      <c r="I273" s="33">
        <f t="shared" si="13"/>
        <v>1604.8</v>
      </c>
      <c r="J273" s="33"/>
    </row>
    <row r="274" spans="1:10" ht="21" x14ac:dyDescent="0.25">
      <c r="A274" s="28" t="s">
        <v>839</v>
      </c>
      <c r="B274" s="29"/>
      <c r="C274" s="29"/>
      <c r="D274" s="30" t="s">
        <v>840</v>
      </c>
      <c r="E274" s="31"/>
      <c r="F274" s="32"/>
      <c r="G274" s="32">
        <v>0</v>
      </c>
      <c r="H274" s="39">
        <v>0</v>
      </c>
      <c r="I274" s="33">
        <f t="shared" si="13"/>
        <v>0</v>
      </c>
      <c r="J274" s="33"/>
    </row>
    <row r="275" spans="1:10" ht="21" x14ac:dyDescent="0.25">
      <c r="A275" s="50" t="s">
        <v>841</v>
      </c>
      <c r="B275" s="31" t="s">
        <v>50</v>
      </c>
      <c r="C275" s="50" t="s">
        <v>842</v>
      </c>
      <c r="D275" s="52" t="s">
        <v>843</v>
      </c>
      <c r="E275" s="31" t="s">
        <v>53</v>
      </c>
      <c r="F275" s="38">
        <v>1</v>
      </c>
      <c r="G275" s="39">
        <v>7102.94</v>
      </c>
      <c r="H275" s="39">
        <f>9125.15/1</f>
        <v>9125.15</v>
      </c>
      <c r="I275" s="33">
        <f t="shared" si="13"/>
        <v>9125.15</v>
      </c>
      <c r="J275" s="33"/>
    </row>
    <row r="276" spans="1:10" ht="21" x14ac:dyDescent="0.25">
      <c r="A276" s="50" t="s">
        <v>844</v>
      </c>
      <c r="B276" s="31" t="s">
        <v>50</v>
      </c>
      <c r="C276" s="50" t="s">
        <v>845</v>
      </c>
      <c r="D276" s="52" t="s">
        <v>1778</v>
      </c>
      <c r="E276" s="31" t="s">
        <v>53</v>
      </c>
      <c r="F276" s="38">
        <v>1</v>
      </c>
      <c r="G276" s="39">
        <v>8535.27</v>
      </c>
      <c r="H276" s="39">
        <v>10965.26</v>
      </c>
      <c r="I276" s="33">
        <f t="shared" si="13"/>
        <v>10965.26</v>
      </c>
      <c r="J276" s="33"/>
    </row>
    <row r="277" spans="1:10" ht="21" x14ac:dyDescent="0.25">
      <c r="A277" s="50" t="s">
        <v>847</v>
      </c>
      <c r="B277" s="31" t="s">
        <v>50</v>
      </c>
      <c r="C277" s="50" t="s">
        <v>848</v>
      </c>
      <c r="D277" s="52" t="s">
        <v>1779</v>
      </c>
      <c r="E277" s="31" t="s">
        <v>53</v>
      </c>
      <c r="F277" s="38">
        <v>1</v>
      </c>
      <c r="G277" s="39">
        <v>6226.3</v>
      </c>
      <c r="H277" s="39">
        <v>7998.93</v>
      </c>
      <c r="I277" s="33">
        <f t="shared" si="13"/>
        <v>7998.93</v>
      </c>
      <c r="J277" s="33"/>
    </row>
    <row r="278" spans="1:10" ht="21" x14ac:dyDescent="0.25">
      <c r="A278" s="50" t="s">
        <v>850</v>
      </c>
      <c r="B278" s="31" t="s">
        <v>50</v>
      </c>
      <c r="C278" s="50" t="s">
        <v>851</v>
      </c>
      <c r="D278" s="52" t="s">
        <v>1780</v>
      </c>
      <c r="E278" s="31" t="s">
        <v>53</v>
      </c>
      <c r="F278" s="38">
        <v>1</v>
      </c>
      <c r="G278" s="39">
        <v>12211.74</v>
      </c>
      <c r="H278" s="39">
        <v>15688.42</v>
      </c>
      <c r="I278" s="33">
        <f t="shared" si="13"/>
        <v>15688.42</v>
      </c>
      <c r="J278" s="33"/>
    </row>
    <row r="279" spans="1:10" ht="21" x14ac:dyDescent="0.25">
      <c r="A279" s="277" t="s">
        <v>853</v>
      </c>
      <c r="B279" s="278" t="s">
        <v>50</v>
      </c>
      <c r="C279" s="277" t="s">
        <v>854</v>
      </c>
      <c r="D279" s="282" t="s">
        <v>1784</v>
      </c>
      <c r="E279" s="278" t="s">
        <v>53</v>
      </c>
      <c r="F279" s="279">
        <v>1</v>
      </c>
      <c r="G279" s="39">
        <v>3732.99</v>
      </c>
      <c r="H279" s="39">
        <v>4795.7700000000004</v>
      </c>
      <c r="I279" s="280">
        <f t="shared" si="13"/>
        <v>4795.7700000000004</v>
      </c>
      <c r="J279" s="280"/>
    </row>
    <row r="280" spans="1:10" ht="21" x14ac:dyDescent="0.25">
      <c r="A280" s="277" t="s">
        <v>855</v>
      </c>
      <c r="B280" s="278" t="s">
        <v>50</v>
      </c>
      <c r="C280" s="277" t="s">
        <v>856</v>
      </c>
      <c r="D280" s="282" t="s">
        <v>1785</v>
      </c>
      <c r="E280" s="278" t="s">
        <v>53</v>
      </c>
      <c r="F280" s="279">
        <v>1</v>
      </c>
      <c r="G280" s="39">
        <v>3762.21</v>
      </c>
      <c r="H280" s="39">
        <v>4833.3100000000004</v>
      </c>
      <c r="I280" s="280">
        <f t="shared" si="13"/>
        <v>4833.3100000000004</v>
      </c>
      <c r="J280" s="280"/>
    </row>
    <row r="281" spans="1:10" ht="21" x14ac:dyDescent="0.25">
      <c r="A281" s="277" t="s">
        <v>857</v>
      </c>
      <c r="B281" s="278" t="s">
        <v>50</v>
      </c>
      <c r="C281" s="277" t="s">
        <v>858</v>
      </c>
      <c r="D281" s="282" t="s">
        <v>1786</v>
      </c>
      <c r="E281" s="278" t="s">
        <v>53</v>
      </c>
      <c r="F281" s="279">
        <v>1</v>
      </c>
      <c r="G281" s="39">
        <v>3762.11</v>
      </c>
      <c r="H281" s="39">
        <v>4833.18</v>
      </c>
      <c r="I281" s="280">
        <f t="shared" si="13"/>
        <v>4833.18</v>
      </c>
      <c r="J281" s="280"/>
    </row>
    <row r="282" spans="1:10" ht="21" x14ac:dyDescent="0.25">
      <c r="A282" s="277" t="s">
        <v>859</v>
      </c>
      <c r="B282" s="278" t="s">
        <v>50</v>
      </c>
      <c r="C282" s="277" t="s">
        <v>860</v>
      </c>
      <c r="D282" s="282" t="s">
        <v>1787</v>
      </c>
      <c r="E282" s="278" t="s">
        <v>53</v>
      </c>
      <c r="F282" s="279">
        <v>1</v>
      </c>
      <c r="G282" s="39">
        <v>3742.99</v>
      </c>
      <c r="H282" s="39">
        <v>4808.62</v>
      </c>
      <c r="I282" s="280">
        <f t="shared" si="13"/>
        <v>4808.62</v>
      </c>
      <c r="J282" s="280"/>
    </row>
    <row r="283" spans="1:10" ht="21" x14ac:dyDescent="0.25">
      <c r="A283" s="277" t="s">
        <v>861</v>
      </c>
      <c r="B283" s="278" t="s">
        <v>50</v>
      </c>
      <c r="C283" s="277" t="s">
        <v>862</v>
      </c>
      <c r="D283" s="282" t="s">
        <v>1788</v>
      </c>
      <c r="E283" s="278" t="s">
        <v>53</v>
      </c>
      <c r="F283" s="279">
        <v>1</v>
      </c>
      <c r="G283" s="39">
        <v>3742.99</v>
      </c>
      <c r="H283" s="39">
        <v>4808.62</v>
      </c>
      <c r="I283" s="280">
        <f t="shared" si="13"/>
        <v>4808.62</v>
      </c>
      <c r="J283" s="280"/>
    </row>
    <row r="284" spans="1:10" ht="21" x14ac:dyDescent="0.25">
      <c r="A284" s="277" t="s">
        <v>863</v>
      </c>
      <c r="B284" s="278" t="s">
        <v>50</v>
      </c>
      <c r="C284" s="277" t="s">
        <v>864</v>
      </c>
      <c r="D284" s="282" t="s">
        <v>1789</v>
      </c>
      <c r="E284" s="278" t="s">
        <v>53</v>
      </c>
      <c r="F284" s="279">
        <v>1</v>
      </c>
      <c r="G284" s="39">
        <v>3742.99</v>
      </c>
      <c r="H284" s="39">
        <v>4808.62</v>
      </c>
      <c r="I284" s="280">
        <f t="shared" si="13"/>
        <v>4808.62</v>
      </c>
      <c r="J284" s="280"/>
    </row>
    <row r="285" spans="1:10" x14ac:dyDescent="0.25">
      <c r="A285" s="21" t="s">
        <v>865</v>
      </c>
      <c r="B285" s="22"/>
      <c r="C285" s="22"/>
      <c r="D285" s="23" t="s">
        <v>866</v>
      </c>
      <c r="E285" s="24"/>
      <c r="F285" s="25"/>
      <c r="G285" s="25"/>
      <c r="H285" s="25">
        <v>0</v>
      </c>
      <c r="I285" s="27">
        <f>SUM(I286:I297)</f>
        <v>80699.37999999999</v>
      </c>
      <c r="J285" s="27"/>
    </row>
    <row r="286" spans="1:10" x14ac:dyDescent="0.25">
      <c r="A286" s="28" t="s">
        <v>867</v>
      </c>
      <c r="B286" s="29"/>
      <c r="C286" s="29"/>
      <c r="D286" s="30" t="s">
        <v>868</v>
      </c>
      <c r="E286" s="31"/>
      <c r="F286" s="32"/>
      <c r="G286" s="32"/>
      <c r="H286" s="39">
        <v>0</v>
      </c>
      <c r="I286" s="33">
        <f t="shared" ref="I286:I297" si="14">F286*H286</f>
        <v>0</v>
      </c>
      <c r="J286" s="33"/>
    </row>
    <row r="287" spans="1:10" ht="31.5" x14ac:dyDescent="0.25">
      <c r="A287" s="277" t="s">
        <v>869</v>
      </c>
      <c r="B287" s="278" t="s">
        <v>222</v>
      </c>
      <c r="C287" s="278" t="s">
        <v>1791</v>
      </c>
      <c r="D287" s="37" t="s">
        <v>1790</v>
      </c>
      <c r="E287" s="278" t="s">
        <v>53</v>
      </c>
      <c r="F287" s="279">
        <v>1</v>
      </c>
      <c r="G287" s="39">
        <v>46458.49</v>
      </c>
      <c r="H287" s="39">
        <v>55503.96</v>
      </c>
      <c r="I287" s="280">
        <f t="shared" si="14"/>
        <v>55503.96</v>
      </c>
      <c r="J287" s="281" t="s">
        <v>225</v>
      </c>
    </row>
    <row r="288" spans="1:10" x14ac:dyDescent="0.25">
      <c r="A288" s="28" t="s">
        <v>871</v>
      </c>
      <c r="B288" s="29"/>
      <c r="C288" s="29"/>
      <c r="D288" s="30" t="s">
        <v>872</v>
      </c>
      <c r="E288" s="31"/>
      <c r="F288" s="32"/>
      <c r="G288" s="32"/>
      <c r="H288" s="39">
        <v>0</v>
      </c>
      <c r="I288" s="33">
        <f t="shared" si="14"/>
        <v>0</v>
      </c>
      <c r="J288" s="33"/>
    </row>
    <row r="289" spans="1:10" x14ac:dyDescent="0.25">
      <c r="A289" s="50" t="s">
        <v>873</v>
      </c>
      <c r="B289" s="31" t="s">
        <v>27</v>
      </c>
      <c r="C289" s="50" t="s">
        <v>874</v>
      </c>
      <c r="D289" s="46" t="s">
        <v>875</v>
      </c>
      <c r="E289" s="31" t="s">
        <v>53</v>
      </c>
      <c r="F289" s="38">
        <v>3</v>
      </c>
      <c r="G289" s="39" t="s">
        <v>876</v>
      </c>
      <c r="H289" s="39">
        <v>629.26</v>
      </c>
      <c r="I289" s="33">
        <f t="shared" si="14"/>
        <v>1887.78</v>
      </c>
      <c r="J289" s="33"/>
    </row>
    <row r="290" spans="1:10" ht="21" x14ac:dyDescent="0.25">
      <c r="A290" s="50" t="s">
        <v>877</v>
      </c>
      <c r="B290" s="31" t="s">
        <v>27</v>
      </c>
      <c r="C290" s="50" t="s">
        <v>878</v>
      </c>
      <c r="D290" s="46" t="s">
        <v>879</v>
      </c>
      <c r="E290" s="31" t="s">
        <v>53</v>
      </c>
      <c r="F290" s="38">
        <v>4</v>
      </c>
      <c r="G290" s="39" t="s">
        <v>880</v>
      </c>
      <c r="H290" s="39">
        <v>200.89</v>
      </c>
      <c r="I290" s="33">
        <f t="shared" si="14"/>
        <v>803.56</v>
      </c>
      <c r="J290" s="33"/>
    </row>
    <row r="291" spans="1:10" ht="21" x14ac:dyDescent="0.25">
      <c r="A291" s="50" t="s">
        <v>881</v>
      </c>
      <c r="B291" s="31" t="s">
        <v>75</v>
      </c>
      <c r="C291" s="50" t="s">
        <v>882</v>
      </c>
      <c r="D291" s="46" t="s">
        <v>883</v>
      </c>
      <c r="E291" s="31" t="s">
        <v>336</v>
      </c>
      <c r="F291" s="38">
        <v>20</v>
      </c>
      <c r="G291" s="39">
        <f>'Composições Iopes'!E1120</f>
        <v>162.16</v>
      </c>
      <c r="H291" s="39">
        <v>208.33</v>
      </c>
      <c r="I291" s="33">
        <f t="shared" si="14"/>
        <v>4166.6000000000004</v>
      </c>
      <c r="J291" s="33"/>
    </row>
    <row r="292" spans="1:10" ht="21" x14ac:dyDescent="0.25">
      <c r="A292" s="277" t="s">
        <v>884</v>
      </c>
      <c r="B292" s="278" t="s">
        <v>75</v>
      </c>
      <c r="C292" s="277" t="s">
        <v>885</v>
      </c>
      <c r="D292" s="37" t="s">
        <v>886</v>
      </c>
      <c r="E292" s="278" t="s">
        <v>336</v>
      </c>
      <c r="F292" s="279">
        <v>15</v>
      </c>
      <c r="G292" s="39">
        <f>'Composições Iopes'!E1160</f>
        <v>139.78</v>
      </c>
      <c r="H292" s="39">
        <v>179.58</v>
      </c>
      <c r="I292" s="280">
        <f t="shared" si="14"/>
        <v>2693.7000000000003</v>
      </c>
      <c r="J292" s="280"/>
    </row>
    <row r="293" spans="1:10" ht="31.5" x14ac:dyDescent="0.25">
      <c r="A293" s="50" t="s">
        <v>887</v>
      </c>
      <c r="B293" s="31" t="s">
        <v>50</v>
      </c>
      <c r="C293" s="50" t="s">
        <v>888</v>
      </c>
      <c r="D293" s="46" t="s">
        <v>889</v>
      </c>
      <c r="E293" s="31" t="s">
        <v>336</v>
      </c>
      <c r="F293" s="32">
        <v>7</v>
      </c>
      <c r="G293" s="39">
        <v>24.7</v>
      </c>
      <c r="H293" s="39">
        <v>31.73</v>
      </c>
      <c r="I293" s="33">
        <f t="shared" si="14"/>
        <v>222.11</v>
      </c>
      <c r="J293" s="33"/>
    </row>
    <row r="294" spans="1:10" ht="31.5" x14ac:dyDescent="0.25">
      <c r="A294" s="50" t="s">
        <v>890</v>
      </c>
      <c r="B294" s="31" t="s">
        <v>50</v>
      </c>
      <c r="C294" s="50" t="s">
        <v>891</v>
      </c>
      <c r="D294" s="46" t="s">
        <v>892</v>
      </c>
      <c r="E294" s="31" t="s">
        <v>336</v>
      </c>
      <c r="F294" s="32">
        <v>9</v>
      </c>
      <c r="G294" s="39">
        <v>38.15</v>
      </c>
      <c r="H294" s="39">
        <v>49.01</v>
      </c>
      <c r="I294" s="33">
        <f t="shared" si="14"/>
        <v>441.09</v>
      </c>
      <c r="J294" s="33"/>
    </row>
    <row r="295" spans="1:10" x14ac:dyDescent="0.25">
      <c r="A295" s="28" t="s">
        <v>893</v>
      </c>
      <c r="B295" s="29"/>
      <c r="C295" s="29"/>
      <c r="D295" s="30" t="s">
        <v>894</v>
      </c>
      <c r="E295" s="31"/>
      <c r="F295" s="32"/>
      <c r="G295" s="32"/>
      <c r="H295" s="39">
        <v>0</v>
      </c>
      <c r="I295" s="33">
        <f t="shared" si="14"/>
        <v>0</v>
      </c>
      <c r="J295" s="33"/>
    </row>
    <row r="296" spans="1:10" x14ac:dyDescent="0.25">
      <c r="A296" s="50" t="s">
        <v>895</v>
      </c>
      <c r="B296" s="31" t="s">
        <v>27</v>
      </c>
      <c r="C296" s="50" t="s">
        <v>896</v>
      </c>
      <c r="D296" s="46" t="s">
        <v>897</v>
      </c>
      <c r="E296" s="31" t="s">
        <v>53</v>
      </c>
      <c r="F296" s="38">
        <v>47</v>
      </c>
      <c r="G296" s="39" t="s">
        <v>898</v>
      </c>
      <c r="H296" s="39">
        <v>47.74</v>
      </c>
      <c r="I296" s="33">
        <f t="shared" si="14"/>
        <v>2243.7800000000002</v>
      </c>
      <c r="J296" s="33"/>
    </row>
    <row r="297" spans="1:10" x14ac:dyDescent="0.25">
      <c r="A297" s="50" t="s">
        <v>899</v>
      </c>
      <c r="B297" s="31" t="s">
        <v>75</v>
      </c>
      <c r="C297" s="50" t="s">
        <v>900</v>
      </c>
      <c r="D297" s="46" t="s">
        <v>901</v>
      </c>
      <c r="E297" s="31" t="s">
        <v>395</v>
      </c>
      <c r="F297" s="38">
        <v>1830</v>
      </c>
      <c r="G297" s="39">
        <f>'Composições Iopes'!E1206</f>
        <v>5.42</v>
      </c>
      <c r="H297" s="39">
        <v>6.96</v>
      </c>
      <c r="I297" s="33">
        <f t="shared" si="14"/>
        <v>12736.8</v>
      </c>
      <c r="J297" s="33"/>
    </row>
    <row r="298" spans="1:10" x14ac:dyDescent="0.25">
      <c r="A298" s="21" t="s">
        <v>902</v>
      </c>
      <c r="B298" s="22"/>
      <c r="C298" s="22"/>
      <c r="D298" s="23" t="s">
        <v>903</v>
      </c>
      <c r="E298" s="24"/>
      <c r="F298" s="25"/>
      <c r="G298" s="25"/>
      <c r="H298" s="25">
        <v>0</v>
      </c>
      <c r="I298" s="27">
        <f>SUM(I299:I324)</f>
        <v>51032.429199999999</v>
      </c>
      <c r="J298" s="27"/>
    </row>
    <row r="299" spans="1:10" x14ac:dyDescent="0.25">
      <c r="A299" s="28" t="s">
        <v>904</v>
      </c>
      <c r="B299" s="29"/>
      <c r="C299" s="29"/>
      <c r="D299" s="30" t="s">
        <v>905</v>
      </c>
      <c r="E299" s="31"/>
      <c r="F299" s="32"/>
      <c r="G299" s="32"/>
      <c r="H299" s="39">
        <v>0</v>
      </c>
      <c r="I299" s="33">
        <f t="shared" ref="I299:I324" si="15">F299*H299</f>
        <v>0</v>
      </c>
      <c r="J299" s="33"/>
    </row>
    <row r="300" spans="1:10" ht="31.5" x14ac:dyDescent="0.25">
      <c r="A300" s="50" t="s">
        <v>906</v>
      </c>
      <c r="B300" s="31" t="s">
        <v>75</v>
      </c>
      <c r="C300" s="50" t="s">
        <v>907</v>
      </c>
      <c r="D300" s="46" t="s">
        <v>908</v>
      </c>
      <c r="E300" s="31" t="s">
        <v>336</v>
      </c>
      <c r="F300" s="38">
        <v>10</v>
      </c>
      <c r="G300" s="39">
        <v>641.83000000000004</v>
      </c>
      <c r="H300" s="39">
        <v>824.56</v>
      </c>
      <c r="I300" s="33">
        <f t="shared" si="15"/>
        <v>8245.5999999999985</v>
      </c>
      <c r="J300" s="33"/>
    </row>
    <row r="301" spans="1:10" ht="42" x14ac:dyDescent="0.25">
      <c r="A301" s="50" t="s">
        <v>909</v>
      </c>
      <c r="B301" s="31" t="s">
        <v>75</v>
      </c>
      <c r="C301" s="50" t="s">
        <v>910</v>
      </c>
      <c r="D301" s="46" t="s">
        <v>911</v>
      </c>
      <c r="E301" s="31" t="s">
        <v>336</v>
      </c>
      <c r="F301" s="38">
        <v>2</v>
      </c>
      <c r="G301" s="39">
        <v>1381.06</v>
      </c>
      <c r="H301" s="39">
        <v>1774.25</v>
      </c>
      <c r="I301" s="33">
        <f t="shared" si="15"/>
        <v>3548.5</v>
      </c>
      <c r="J301" s="33"/>
    </row>
    <row r="302" spans="1:10" ht="31.5" x14ac:dyDescent="0.25">
      <c r="A302" s="50" t="s">
        <v>912</v>
      </c>
      <c r="B302" s="31" t="s">
        <v>27</v>
      </c>
      <c r="C302" s="50" t="s">
        <v>913</v>
      </c>
      <c r="D302" s="46" t="s">
        <v>914</v>
      </c>
      <c r="E302" s="31" t="s">
        <v>336</v>
      </c>
      <c r="F302" s="38">
        <v>4</v>
      </c>
      <c r="G302" s="39">
        <v>362.56</v>
      </c>
      <c r="H302" s="39">
        <v>465.78</v>
      </c>
      <c r="I302" s="33">
        <f t="shared" si="15"/>
        <v>1863.12</v>
      </c>
      <c r="J302" s="33"/>
    </row>
    <row r="303" spans="1:10" ht="21" x14ac:dyDescent="0.25">
      <c r="A303" s="50" t="s">
        <v>915</v>
      </c>
      <c r="B303" s="31" t="s">
        <v>27</v>
      </c>
      <c r="C303" s="50" t="s">
        <v>916</v>
      </c>
      <c r="D303" s="46" t="s">
        <v>917</v>
      </c>
      <c r="E303" s="31" t="s">
        <v>53</v>
      </c>
      <c r="F303" s="38">
        <v>3</v>
      </c>
      <c r="G303" s="39">
        <v>565.84</v>
      </c>
      <c r="H303" s="39">
        <v>726.93</v>
      </c>
      <c r="I303" s="33">
        <f t="shared" si="15"/>
        <v>2180.79</v>
      </c>
      <c r="J303" s="33"/>
    </row>
    <row r="304" spans="1:10" x14ac:dyDescent="0.25">
      <c r="A304" s="28" t="s">
        <v>918</v>
      </c>
      <c r="B304" s="29"/>
      <c r="C304" s="29"/>
      <c r="D304" s="30" t="s">
        <v>919</v>
      </c>
      <c r="E304" s="31"/>
      <c r="F304" s="32"/>
      <c r="G304" s="32">
        <v>0</v>
      </c>
      <c r="H304" s="39">
        <v>0</v>
      </c>
      <c r="I304" s="33">
        <f t="shared" si="15"/>
        <v>0</v>
      </c>
      <c r="J304" s="33"/>
    </row>
    <row r="305" spans="1:10" x14ac:dyDescent="0.25">
      <c r="A305" s="50" t="s">
        <v>920</v>
      </c>
      <c r="B305" s="31" t="s">
        <v>75</v>
      </c>
      <c r="C305" s="50" t="s">
        <v>921</v>
      </c>
      <c r="D305" s="46" t="s">
        <v>922</v>
      </c>
      <c r="E305" s="31" t="s">
        <v>78</v>
      </c>
      <c r="F305" s="38">
        <v>21.76</v>
      </c>
      <c r="G305" s="39">
        <v>279.77</v>
      </c>
      <c r="H305" s="39">
        <v>359.42</v>
      </c>
      <c r="I305" s="33">
        <f t="shared" si="15"/>
        <v>7820.9792000000007</v>
      </c>
      <c r="J305" s="33"/>
    </row>
    <row r="306" spans="1:10" x14ac:dyDescent="0.25">
      <c r="A306" s="28" t="s">
        <v>923</v>
      </c>
      <c r="B306" s="29"/>
      <c r="C306" s="29"/>
      <c r="D306" s="30" t="s">
        <v>924</v>
      </c>
      <c r="E306" s="31"/>
      <c r="F306" s="32"/>
      <c r="G306" s="32">
        <v>0</v>
      </c>
      <c r="H306" s="39">
        <v>0</v>
      </c>
      <c r="I306" s="33">
        <f t="shared" si="15"/>
        <v>0</v>
      </c>
      <c r="J306" s="33"/>
    </row>
    <row r="307" spans="1:10" ht="21" x14ac:dyDescent="0.25">
      <c r="A307" s="50" t="s">
        <v>925</v>
      </c>
      <c r="B307" s="31" t="s">
        <v>75</v>
      </c>
      <c r="C307" s="50" t="s">
        <v>926</v>
      </c>
      <c r="D307" s="46" t="s">
        <v>927</v>
      </c>
      <c r="E307" s="31" t="s">
        <v>336</v>
      </c>
      <c r="F307" s="38">
        <v>10</v>
      </c>
      <c r="G307" s="39">
        <v>94.61</v>
      </c>
      <c r="H307" s="39">
        <v>121.55</v>
      </c>
      <c r="I307" s="33">
        <f t="shared" si="15"/>
        <v>1215.5</v>
      </c>
      <c r="J307" s="33"/>
    </row>
    <row r="308" spans="1:10" x14ac:dyDescent="0.25">
      <c r="A308" s="50" t="s">
        <v>928</v>
      </c>
      <c r="B308" s="31" t="s">
        <v>75</v>
      </c>
      <c r="C308" s="50" t="s">
        <v>929</v>
      </c>
      <c r="D308" s="46" t="s">
        <v>930</v>
      </c>
      <c r="E308" s="31" t="s">
        <v>336</v>
      </c>
      <c r="F308" s="38">
        <v>3</v>
      </c>
      <c r="G308" s="39">
        <v>70.81</v>
      </c>
      <c r="H308" s="39">
        <v>90.97</v>
      </c>
      <c r="I308" s="33">
        <f t="shared" si="15"/>
        <v>272.90999999999997</v>
      </c>
      <c r="J308" s="33"/>
    </row>
    <row r="309" spans="1:10" ht="21" x14ac:dyDescent="0.25">
      <c r="A309" s="50" t="s">
        <v>931</v>
      </c>
      <c r="B309" s="31" t="s">
        <v>27</v>
      </c>
      <c r="C309" s="50" t="s">
        <v>932</v>
      </c>
      <c r="D309" s="46" t="s">
        <v>933</v>
      </c>
      <c r="E309" s="31" t="s">
        <v>53</v>
      </c>
      <c r="F309" s="38">
        <v>3</v>
      </c>
      <c r="G309" s="39">
        <v>82.3</v>
      </c>
      <c r="H309" s="39">
        <v>105.73</v>
      </c>
      <c r="I309" s="33">
        <f t="shared" si="15"/>
        <v>317.19</v>
      </c>
      <c r="J309" s="33"/>
    </row>
    <row r="310" spans="1:10" ht="21" x14ac:dyDescent="0.25">
      <c r="A310" s="50" t="s">
        <v>934</v>
      </c>
      <c r="B310" s="31" t="s">
        <v>50</v>
      </c>
      <c r="C310" s="50" t="s">
        <v>935</v>
      </c>
      <c r="D310" s="52" t="s">
        <v>936</v>
      </c>
      <c r="E310" s="53" t="s">
        <v>53</v>
      </c>
      <c r="F310" s="54">
        <v>3</v>
      </c>
      <c r="G310" s="39">
        <v>302.55</v>
      </c>
      <c r="H310" s="39">
        <v>388.69</v>
      </c>
      <c r="I310" s="33">
        <f t="shared" si="15"/>
        <v>1166.07</v>
      </c>
      <c r="J310" s="33"/>
    </row>
    <row r="311" spans="1:10" ht="21" x14ac:dyDescent="0.25">
      <c r="A311" s="50" t="s">
        <v>937</v>
      </c>
      <c r="B311" s="31" t="s">
        <v>50</v>
      </c>
      <c r="C311" s="50" t="s">
        <v>938</v>
      </c>
      <c r="D311" s="52" t="s">
        <v>939</v>
      </c>
      <c r="E311" s="53" t="s">
        <v>53</v>
      </c>
      <c r="F311" s="54">
        <v>2</v>
      </c>
      <c r="G311" s="39">
        <v>482.45</v>
      </c>
      <c r="H311" s="39">
        <v>619.79999999999995</v>
      </c>
      <c r="I311" s="33">
        <f t="shared" si="15"/>
        <v>1239.5999999999999</v>
      </c>
      <c r="J311" s="33"/>
    </row>
    <row r="312" spans="1:10" ht="21" x14ac:dyDescent="0.25">
      <c r="A312" s="50" t="s">
        <v>940</v>
      </c>
      <c r="B312" s="31" t="s">
        <v>50</v>
      </c>
      <c r="C312" s="50" t="s">
        <v>941</v>
      </c>
      <c r="D312" s="52" t="s">
        <v>942</v>
      </c>
      <c r="E312" s="53" t="s">
        <v>53</v>
      </c>
      <c r="F312" s="54">
        <v>6</v>
      </c>
      <c r="G312" s="39">
        <v>142.66</v>
      </c>
      <c r="H312" s="39">
        <v>183.28</v>
      </c>
      <c r="I312" s="33">
        <f t="shared" si="15"/>
        <v>1099.68</v>
      </c>
      <c r="J312" s="33"/>
    </row>
    <row r="313" spans="1:10" ht="21" x14ac:dyDescent="0.25">
      <c r="A313" s="50" t="s">
        <v>943</v>
      </c>
      <c r="B313" s="31" t="s">
        <v>75</v>
      </c>
      <c r="C313" s="50" t="s">
        <v>944</v>
      </c>
      <c r="D313" s="46" t="s">
        <v>945</v>
      </c>
      <c r="E313" s="31" t="s">
        <v>336</v>
      </c>
      <c r="F313" s="38">
        <v>1</v>
      </c>
      <c r="G313" s="39">
        <v>227.72</v>
      </c>
      <c r="H313" s="39">
        <v>292.55</v>
      </c>
      <c r="I313" s="33">
        <f t="shared" si="15"/>
        <v>292.55</v>
      </c>
      <c r="J313" s="33"/>
    </row>
    <row r="314" spans="1:10" ht="21" x14ac:dyDescent="0.25">
      <c r="A314" s="50" t="s">
        <v>946</v>
      </c>
      <c r="B314" s="31" t="s">
        <v>27</v>
      </c>
      <c r="C314" s="50" t="s">
        <v>947</v>
      </c>
      <c r="D314" s="46" t="s">
        <v>948</v>
      </c>
      <c r="E314" s="31" t="s">
        <v>53</v>
      </c>
      <c r="F314" s="38">
        <v>4</v>
      </c>
      <c r="G314" s="39">
        <v>200.18</v>
      </c>
      <c r="H314" s="39">
        <v>257.17</v>
      </c>
      <c r="I314" s="33">
        <f t="shared" si="15"/>
        <v>1028.68</v>
      </c>
      <c r="J314" s="33"/>
    </row>
    <row r="315" spans="1:10" ht="31.5" x14ac:dyDescent="0.25">
      <c r="A315" s="50" t="s">
        <v>949</v>
      </c>
      <c r="B315" s="31" t="s">
        <v>27</v>
      </c>
      <c r="C315" s="50" t="s">
        <v>950</v>
      </c>
      <c r="D315" s="46" t="s">
        <v>951</v>
      </c>
      <c r="E315" s="31" t="s">
        <v>53</v>
      </c>
      <c r="F315" s="38">
        <v>26</v>
      </c>
      <c r="G315" s="39">
        <v>69.61</v>
      </c>
      <c r="H315" s="39">
        <v>89.43</v>
      </c>
      <c r="I315" s="33">
        <f t="shared" si="15"/>
        <v>2325.1800000000003</v>
      </c>
      <c r="J315" s="33"/>
    </row>
    <row r="316" spans="1:10" x14ac:dyDescent="0.25">
      <c r="A316" s="28" t="s">
        <v>952</v>
      </c>
      <c r="B316" s="29"/>
      <c r="C316" s="29"/>
      <c r="D316" s="30" t="s">
        <v>953</v>
      </c>
      <c r="E316" s="31"/>
      <c r="F316" s="32"/>
      <c r="G316" s="32">
        <v>0</v>
      </c>
      <c r="H316" s="39">
        <v>0</v>
      </c>
      <c r="I316" s="33">
        <f t="shared" si="15"/>
        <v>0</v>
      </c>
      <c r="J316" s="33"/>
    </row>
    <row r="317" spans="1:10" ht="21" x14ac:dyDescent="0.25">
      <c r="A317" s="50" t="s">
        <v>954</v>
      </c>
      <c r="B317" s="31" t="s">
        <v>50</v>
      </c>
      <c r="C317" s="50" t="s">
        <v>955</v>
      </c>
      <c r="D317" s="46" t="s">
        <v>956</v>
      </c>
      <c r="E317" s="31" t="s">
        <v>336</v>
      </c>
      <c r="F317" s="32">
        <v>1</v>
      </c>
      <c r="G317" s="39">
        <v>1929.93</v>
      </c>
      <c r="H317" s="39">
        <v>2479.38</v>
      </c>
      <c r="I317" s="33">
        <f t="shared" si="15"/>
        <v>2479.38</v>
      </c>
      <c r="J317" s="33"/>
    </row>
    <row r="318" spans="1:10" ht="31.5" x14ac:dyDescent="0.25">
      <c r="A318" s="50" t="s">
        <v>957</v>
      </c>
      <c r="B318" s="31" t="s">
        <v>27</v>
      </c>
      <c r="C318" s="50" t="s">
        <v>958</v>
      </c>
      <c r="D318" s="46" t="s">
        <v>959</v>
      </c>
      <c r="E318" s="31" t="s">
        <v>53</v>
      </c>
      <c r="F318" s="38">
        <v>6</v>
      </c>
      <c r="G318" s="39">
        <v>197.45</v>
      </c>
      <c r="H318" s="39">
        <v>253.66</v>
      </c>
      <c r="I318" s="33">
        <f t="shared" si="15"/>
        <v>1521.96</v>
      </c>
      <c r="J318" s="33"/>
    </row>
    <row r="319" spans="1:10" ht="21" x14ac:dyDescent="0.25">
      <c r="A319" s="50" t="s">
        <v>960</v>
      </c>
      <c r="B319" s="31" t="s">
        <v>75</v>
      </c>
      <c r="C319" s="50" t="s">
        <v>961</v>
      </c>
      <c r="D319" s="46" t="s">
        <v>962</v>
      </c>
      <c r="E319" s="31" t="s">
        <v>336</v>
      </c>
      <c r="F319" s="38">
        <v>4</v>
      </c>
      <c r="G319" s="39">
        <v>577</v>
      </c>
      <c r="H319" s="39">
        <v>741.27</v>
      </c>
      <c r="I319" s="33">
        <f t="shared" si="15"/>
        <v>2965.08</v>
      </c>
      <c r="J319" s="33"/>
    </row>
    <row r="320" spans="1:10" ht="31.5" x14ac:dyDescent="0.25">
      <c r="A320" s="50" t="s">
        <v>963</v>
      </c>
      <c r="B320" s="31" t="s">
        <v>75</v>
      </c>
      <c r="C320" s="50" t="s">
        <v>964</v>
      </c>
      <c r="D320" s="46" t="s">
        <v>965</v>
      </c>
      <c r="E320" s="31" t="s">
        <v>395</v>
      </c>
      <c r="F320" s="38">
        <v>7.08</v>
      </c>
      <c r="G320" s="39">
        <v>1027.8900000000001</v>
      </c>
      <c r="H320" s="39">
        <f>9349.36/7.08</f>
        <v>1320.5310734463278</v>
      </c>
      <c r="I320" s="33">
        <f t="shared" si="15"/>
        <v>9349.36</v>
      </c>
      <c r="J320" s="33"/>
    </row>
    <row r="321" spans="1:10" ht="21" x14ac:dyDescent="0.25">
      <c r="A321" s="50" t="s">
        <v>966</v>
      </c>
      <c r="B321" s="31" t="s">
        <v>50</v>
      </c>
      <c r="C321" s="50" t="s">
        <v>967</v>
      </c>
      <c r="D321" s="46" t="s">
        <v>968</v>
      </c>
      <c r="E321" s="31" t="s">
        <v>53</v>
      </c>
      <c r="F321" s="38">
        <v>4</v>
      </c>
      <c r="G321" s="39">
        <v>121.43</v>
      </c>
      <c r="H321" s="39">
        <v>156</v>
      </c>
      <c r="I321" s="33">
        <f t="shared" si="15"/>
        <v>624</v>
      </c>
      <c r="J321" s="33"/>
    </row>
    <row r="322" spans="1:10" ht="21" x14ac:dyDescent="0.25">
      <c r="A322" s="50" t="s">
        <v>969</v>
      </c>
      <c r="B322" s="31" t="s">
        <v>50</v>
      </c>
      <c r="C322" s="50" t="s">
        <v>970</v>
      </c>
      <c r="D322" s="46" t="s">
        <v>971</v>
      </c>
      <c r="E322" s="31" t="s">
        <v>336</v>
      </c>
      <c r="F322" s="32">
        <v>6</v>
      </c>
      <c r="G322" s="39">
        <v>48.54</v>
      </c>
      <c r="H322" s="39">
        <v>62.36</v>
      </c>
      <c r="I322" s="33">
        <f t="shared" si="15"/>
        <v>374.15999999999997</v>
      </c>
      <c r="J322" s="33"/>
    </row>
    <row r="323" spans="1:10" x14ac:dyDescent="0.25">
      <c r="A323" s="50" t="s">
        <v>972</v>
      </c>
      <c r="B323" s="31" t="s">
        <v>50</v>
      </c>
      <c r="C323" s="50" t="s">
        <v>973</v>
      </c>
      <c r="D323" s="46" t="s">
        <v>974</v>
      </c>
      <c r="E323" s="31" t="s">
        <v>336</v>
      </c>
      <c r="F323" s="32">
        <v>9</v>
      </c>
      <c r="G323" s="39">
        <v>48.54</v>
      </c>
      <c r="H323" s="39">
        <v>62.36</v>
      </c>
      <c r="I323" s="33">
        <f t="shared" si="15"/>
        <v>561.24</v>
      </c>
      <c r="J323" s="33"/>
    </row>
    <row r="324" spans="1:10" ht="21" x14ac:dyDescent="0.25">
      <c r="A324" s="50" t="s">
        <v>975</v>
      </c>
      <c r="B324" s="31" t="s">
        <v>27</v>
      </c>
      <c r="C324" s="50" t="s">
        <v>976</v>
      </c>
      <c r="D324" s="46" t="s">
        <v>977</v>
      </c>
      <c r="E324" s="31" t="s">
        <v>53</v>
      </c>
      <c r="F324" s="38">
        <v>9</v>
      </c>
      <c r="G324" s="39">
        <v>46.78</v>
      </c>
      <c r="H324" s="39">
        <v>60.1</v>
      </c>
      <c r="I324" s="33">
        <f t="shared" si="15"/>
        <v>540.9</v>
      </c>
      <c r="J324" s="33"/>
    </row>
    <row r="325" spans="1:10" x14ac:dyDescent="0.25">
      <c r="A325" s="21" t="s">
        <v>978</v>
      </c>
      <c r="B325" s="22"/>
      <c r="C325" s="22"/>
      <c r="D325" s="23" t="s">
        <v>979</v>
      </c>
      <c r="E325" s="24"/>
      <c r="F325" s="25"/>
      <c r="G325" s="25"/>
      <c r="H325" s="25">
        <v>0</v>
      </c>
      <c r="I325" s="27">
        <f>SUM(I326:I333)</f>
        <v>74609.62</v>
      </c>
      <c r="J325" s="27"/>
    </row>
    <row r="326" spans="1:10" x14ac:dyDescent="0.25">
      <c r="A326" s="28" t="s">
        <v>980</v>
      </c>
      <c r="B326" s="29"/>
      <c r="C326" s="29"/>
      <c r="D326" s="30" t="s">
        <v>981</v>
      </c>
      <c r="E326" s="31"/>
      <c r="F326" s="32"/>
      <c r="G326" s="32"/>
      <c r="H326" s="39">
        <v>0</v>
      </c>
      <c r="I326" s="33">
        <f t="shared" ref="I326:I333" si="16">F326*H326</f>
        <v>0</v>
      </c>
      <c r="J326" s="33"/>
    </row>
    <row r="327" spans="1:10" ht="21" x14ac:dyDescent="0.25">
      <c r="A327" s="50" t="s">
        <v>982</v>
      </c>
      <c r="B327" s="31" t="s">
        <v>50</v>
      </c>
      <c r="C327" s="50" t="s">
        <v>983</v>
      </c>
      <c r="D327" s="52" t="s">
        <v>984</v>
      </c>
      <c r="E327" s="31" t="s">
        <v>336</v>
      </c>
      <c r="F327" s="54">
        <v>96</v>
      </c>
      <c r="G327" s="39">
        <f>Composições!J1570</f>
        <v>256.63</v>
      </c>
      <c r="H327" s="39">
        <v>329.69</v>
      </c>
      <c r="I327" s="33">
        <f t="shared" si="16"/>
        <v>31650.239999999998</v>
      </c>
      <c r="J327" s="33"/>
    </row>
    <row r="328" spans="1:10" ht="21" x14ac:dyDescent="0.25">
      <c r="A328" s="50" t="s">
        <v>985</v>
      </c>
      <c r="B328" s="31" t="s">
        <v>50</v>
      </c>
      <c r="C328" s="50" t="s">
        <v>986</v>
      </c>
      <c r="D328" s="52" t="s">
        <v>987</v>
      </c>
      <c r="E328" s="31" t="s">
        <v>336</v>
      </c>
      <c r="F328" s="54">
        <v>56</v>
      </c>
      <c r="G328" s="39">
        <f>Composições!J1603</f>
        <v>433.75</v>
      </c>
      <c r="H328" s="39">
        <v>557.24</v>
      </c>
      <c r="I328" s="33">
        <f t="shared" si="16"/>
        <v>31205.440000000002</v>
      </c>
      <c r="J328" s="33"/>
    </row>
    <row r="329" spans="1:10" ht="21" x14ac:dyDescent="0.25">
      <c r="A329" s="50" t="s">
        <v>988</v>
      </c>
      <c r="B329" s="31" t="s">
        <v>50</v>
      </c>
      <c r="C329" s="50" t="s">
        <v>989</v>
      </c>
      <c r="D329" s="52" t="s">
        <v>990</v>
      </c>
      <c r="E329" s="31" t="s">
        <v>336</v>
      </c>
      <c r="F329" s="54">
        <v>8</v>
      </c>
      <c r="G329" s="39">
        <f>Composições!J1637</f>
        <v>413.71999999999997</v>
      </c>
      <c r="H329" s="39">
        <v>531.51</v>
      </c>
      <c r="I329" s="33">
        <f t="shared" si="16"/>
        <v>4252.08</v>
      </c>
      <c r="J329" s="33"/>
    </row>
    <row r="330" spans="1:10" x14ac:dyDescent="0.25">
      <c r="A330" s="28" t="s">
        <v>991</v>
      </c>
      <c r="B330" s="29"/>
      <c r="C330" s="29"/>
      <c r="D330" s="30" t="s">
        <v>992</v>
      </c>
      <c r="E330" s="31"/>
      <c r="F330" s="32"/>
      <c r="G330" s="32"/>
      <c r="H330" s="39">
        <v>0</v>
      </c>
      <c r="I330" s="33">
        <f t="shared" si="16"/>
        <v>0</v>
      </c>
      <c r="J330" s="33"/>
    </row>
    <row r="331" spans="1:10" ht="21" x14ac:dyDescent="0.25">
      <c r="A331" s="50" t="s">
        <v>993</v>
      </c>
      <c r="B331" s="31" t="s">
        <v>27</v>
      </c>
      <c r="C331" s="50" t="s">
        <v>994</v>
      </c>
      <c r="D331" s="46" t="s">
        <v>995</v>
      </c>
      <c r="E331" s="31" t="s">
        <v>53</v>
      </c>
      <c r="F331" s="38">
        <v>57</v>
      </c>
      <c r="G331" s="39" t="s">
        <v>996</v>
      </c>
      <c r="H331" s="39">
        <v>44.62</v>
      </c>
      <c r="I331" s="33">
        <f t="shared" si="16"/>
        <v>2543.3399999999997</v>
      </c>
      <c r="J331" s="33"/>
    </row>
    <row r="332" spans="1:10" ht="21" x14ac:dyDescent="0.25">
      <c r="A332" s="50" t="s">
        <v>997</v>
      </c>
      <c r="B332" s="31" t="s">
        <v>27</v>
      </c>
      <c r="C332" s="50" t="s">
        <v>998</v>
      </c>
      <c r="D332" s="46" t="s">
        <v>999</v>
      </c>
      <c r="E332" s="31" t="s">
        <v>53</v>
      </c>
      <c r="F332" s="38">
        <v>162</v>
      </c>
      <c r="G332" s="39" t="s">
        <v>1000</v>
      </c>
      <c r="H332" s="39">
        <v>26.88</v>
      </c>
      <c r="I332" s="33">
        <f t="shared" si="16"/>
        <v>4354.5599999999995</v>
      </c>
      <c r="J332" s="33"/>
    </row>
    <row r="333" spans="1:10" ht="21" x14ac:dyDescent="0.25">
      <c r="A333" s="50" t="s">
        <v>1001</v>
      </c>
      <c r="B333" s="31" t="s">
        <v>27</v>
      </c>
      <c r="C333" s="50" t="s">
        <v>1002</v>
      </c>
      <c r="D333" s="46" t="s">
        <v>1003</v>
      </c>
      <c r="E333" s="31" t="s">
        <v>53</v>
      </c>
      <c r="F333" s="38">
        <v>14</v>
      </c>
      <c r="G333" s="39" t="s">
        <v>1004</v>
      </c>
      <c r="H333" s="39">
        <v>43.14</v>
      </c>
      <c r="I333" s="33">
        <f t="shared" si="16"/>
        <v>603.96</v>
      </c>
      <c r="J333" s="33"/>
    </row>
    <row r="334" spans="1:10" x14ac:dyDescent="0.25">
      <c r="A334" s="21" t="s">
        <v>1005</v>
      </c>
      <c r="B334" s="22"/>
      <c r="C334" s="22"/>
      <c r="D334" s="23" t="s">
        <v>1006</v>
      </c>
      <c r="E334" s="24"/>
      <c r="F334" s="25"/>
      <c r="G334" s="25"/>
      <c r="H334" s="25">
        <v>0</v>
      </c>
      <c r="I334" s="27">
        <f>SUM(I335:I345)</f>
        <v>97652.607200000013</v>
      </c>
      <c r="J334" s="27"/>
    </row>
    <row r="335" spans="1:10" x14ac:dyDescent="0.25">
      <c r="A335" s="28" t="s">
        <v>1007</v>
      </c>
      <c r="B335" s="29"/>
      <c r="C335" s="29"/>
      <c r="D335" s="30" t="s">
        <v>1008</v>
      </c>
      <c r="E335" s="31"/>
      <c r="F335" s="32"/>
      <c r="G335" s="32"/>
      <c r="H335" s="39">
        <v>0</v>
      </c>
      <c r="I335" s="33">
        <f t="shared" ref="I335:I345" si="17">F335*H335</f>
        <v>0</v>
      </c>
      <c r="J335" s="33"/>
    </row>
    <row r="336" spans="1:10" x14ac:dyDescent="0.25">
      <c r="A336" s="50" t="s">
        <v>1009</v>
      </c>
      <c r="B336" s="31" t="s">
        <v>27</v>
      </c>
      <c r="C336" s="50" t="s">
        <v>1010</v>
      </c>
      <c r="D336" s="46" t="s">
        <v>1011</v>
      </c>
      <c r="E336" s="31" t="s">
        <v>35</v>
      </c>
      <c r="F336" s="38">
        <v>490.86</v>
      </c>
      <c r="G336" s="39" t="s">
        <v>1012</v>
      </c>
      <c r="H336" s="39">
        <v>3.04</v>
      </c>
      <c r="I336" s="33">
        <f t="shared" si="17"/>
        <v>1492.2144000000001</v>
      </c>
      <c r="J336" s="33"/>
    </row>
    <row r="337" spans="1:10" ht="21" x14ac:dyDescent="0.25">
      <c r="A337" s="50" t="s">
        <v>1013</v>
      </c>
      <c r="B337" s="31" t="s">
        <v>27</v>
      </c>
      <c r="C337" s="50" t="s">
        <v>1014</v>
      </c>
      <c r="D337" s="46" t="s">
        <v>1015</v>
      </c>
      <c r="E337" s="31" t="s">
        <v>35</v>
      </c>
      <c r="F337" s="38">
        <v>544.39</v>
      </c>
      <c r="G337" s="39" t="s">
        <v>1016</v>
      </c>
      <c r="H337" s="39">
        <v>2.69</v>
      </c>
      <c r="I337" s="33">
        <f t="shared" si="17"/>
        <v>1464.4090999999999</v>
      </c>
      <c r="J337" s="33"/>
    </row>
    <row r="338" spans="1:10" ht="21" x14ac:dyDescent="0.25">
      <c r="A338" s="50" t="s">
        <v>1017</v>
      </c>
      <c r="B338" s="31" t="s">
        <v>27</v>
      </c>
      <c r="C338" s="50" t="s">
        <v>1018</v>
      </c>
      <c r="D338" s="46" t="s">
        <v>1019</v>
      </c>
      <c r="E338" s="31" t="s">
        <v>35</v>
      </c>
      <c r="F338" s="38">
        <v>490.86</v>
      </c>
      <c r="G338" s="39" t="s">
        <v>1020</v>
      </c>
      <c r="H338" s="39">
        <v>15.38</v>
      </c>
      <c r="I338" s="33">
        <f t="shared" si="17"/>
        <v>7549.4268000000002</v>
      </c>
      <c r="J338" s="33"/>
    </row>
    <row r="339" spans="1:10" ht="21" x14ac:dyDescent="0.25">
      <c r="A339" s="50" t="s">
        <v>1021</v>
      </c>
      <c r="B339" s="31" t="s">
        <v>27</v>
      </c>
      <c r="C339" s="50" t="s">
        <v>1022</v>
      </c>
      <c r="D339" s="46" t="s">
        <v>1023</v>
      </c>
      <c r="E339" s="31" t="s">
        <v>35</v>
      </c>
      <c r="F339" s="38">
        <v>544.39</v>
      </c>
      <c r="G339" s="39" t="s">
        <v>1024</v>
      </c>
      <c r="H339" s="39">
        <v>13.64</v>
      </c>
      <c r="I339" s="33">
        <f t="shared" si="17"/>
        <v>7425.4796000000006</v>
      </c>
      <c r="J339" s="33"/>
    </row>
    <row r="340" spans="1:10" ht="21" x14ac:dyDescent="0.25">
      <c r="A340" s="50" t="s">
        <v>1025</v>
      </c>
      <c r="B340" s="31" t="s">
        <v>75</v>
      </c>
      <c r="C340" s="50" t="s">
        <v>1026</v>
      </c>
      <c r="D340" s="46" t="s">
        <v>1027</v>
      </c>
      <c r="E340" s="31" t="s">
        <v>78</v>
      </c>
      <c r="F340" s="38">
        <v>1192.8399999999999</v>
      </c>
      <c r="G340" s="39">
        <f>'Composições Iopes'!E1619</f>
        <v>15.38</v>
      </c>
      <c r="H340" s="39">
        <v>19.760000000000002</v>
      </c>
      <c r="I340" s="33">
        <f t="shared" si="17"/>
        <v>23570.518400000001</v>
      </c>
      <c r="J340" s="33"/>
    </row>
    <row r="341" spans="1:10" ht="21" x14ac:dyDescent="0.25">
      <c r="A341" s="50" t="s">
        <v>1028</v>
      </c>
      <c r="B341" s="31" t="s">
        <v>75</v>
      </c>
      <c r="C341" s="50" t="s">
        <v>1029</v>
      </c>
      <c r="D341" s="46" t="s">
        <v>1030</v>
      </c>
      <c r="E341" s="31" t="s">
        <v>78</v>
      </c>
      <c r="F341" s="44">
        <v>2228.09</v>
      </c>
      <c r="G341" s="39">
        <f>'Composições Iopes'!E1663</f>
        <v>11.59</v>
      </c>
      <c r="H341" s="39">
        <v>14.89</v>
      </c>
      <c r="I341" s="33">
        <f t="shared" si="17"/>
        <v>33176.260100000007</v>
      </c>
      <c r="J341" s="33"/>
    </row>
    <row r="342" spans="1:10" ht="21" x14ac:dyDescent="0.25">
      <c r="A342" s="50" t="s">
        <v>1031</v>
      </c>
      <c r="B342" s="31" t="s">
        <v>27</v>
      </c>
      <c r="C342" s="50" t="s">
        <v>1032</v>
      </c>
      <c r="D342" s="46" t="s">
        <v>1033</v>
      </c>
      <c r="E342" s="31" t="s">
        <v>35</v>
      </c>
      <c r="F342" s="38">
        <v>575.64</v>
      </c>
      <c r="G342" s="39" t="s">
        <v>1012</v>
      </c>
      <c r="H342" s="39">
        <v>3.04</v>
      </c>
      <c r="I342" s="33">
        <f t="shared" si="17"/>
        <v>1749.9456</v>
      </c>
      <c r="J342" s="33"/>
    </row>
    <row r="343" spans="1:10" ht="21" x14ac:dyDescent="0.25">
      <c r="A343" s="50" t="s">
        <v>1034</v>
      </c>
      <c r="B343" s="31" t="s">
        <v>27</v>
      </c>
      <c r="C343" s="50" t="s">
        <v>1035</v>
      </c>
      <c r="D343" s="46" t="s">
        <v>1036</v>
      </c>
      <c r="E343" s="31" t="s">
        <v>35</v>
      </c>
      <c r="F343" s="38">
        <v>729.14</v>
      </c>
      <c r="G343" s="39" t="s">
        <v>1037</v>
      </c>
      <c r="H343" s="39">
        <v>22.98</v>
      </c>
      <c r="I343" s="33">
        <f t="shared" si="17"/>
        <v>16755.637200000001</v>
      </c>
      <c r="J343" s="33"/>
    </row>
    <row r="344" spans="1:10" x14ac:dyDescent="0.25">
      <c r="A344" s="28" t="s">
        <v>1038</v>
      </c>
      <c r="B344" s="29"/>
      <c r="C344" s="29"/>
      <c r="D344" s="30" t="s">
        <v>1039</v>
      </c>
      <c r="E344" s="31"/>
      <c r="F344" s="32"/>
      <c r="G344" s="32"/>
      <c r="H344" s="39">
        <v>0</v>
      </c>
      <c r="I344" s="33">
        <f t="shared" si="17"/>
        <v>0</v>
      </c>
      <c r="J344" s="33"/>
    </row>
    <row r="345" spans="1:10" ht="21" x14ac:dyDescent="0.25">
      <c r="A345" s="50" t="s">
        <v>1040</v>
      </c>
      <c r="B345" s="31" t="s">
        <v>27</v>
      </c>
      <c r="C345" s="50" t="s">
        <v>1041</v>
      </c>
      <c r="D345" s="46" t="s">
        <v>1042</v>
      </c>
      <c r="E345" s="31" t="s">
        <v>35</v>
      </c>
      <c r="F345" s="38">
        <v>161.91</v>
      </c>
      <c r="G345" s="39" t="s">
        <v>1043</v>
      </c>
      <c r="H345" s="39">
        <v>27.6</v>
      </c>
      <c r="I345" s="33">
        <f t="shared" si="17"/>
        <v>4468.7160000000003</v>
      </c>
      <c r="J345" s="33"/>
    </row>
    <row r="346" spans="1:10" x14ac:dyDescent="0.25">
      <c r="A346" s="21" t="s">
        <v>1044</v>
      </c>
      <c r="B346" s="22"/>
      <c r="C346" s="22"/>
      <c r="D346" s="23" t="s">
        <v>1045</v>
      </c>
      <c r="E346" s="24"/>
      <c r="F346" s="25"/>
      <c r="G346" s="25"/>
      <c r="H346" s="25">
        <v>0</v>
      </c>
      <c r="I346" s="27">
        <f>SUM(I347:I350)</f>
        <v>8625.5689999999995</v>
      </c>
      <c r="J346" s="27"/>
    </row>
    <row r="347" spans="1:10" x14ac:dyDescent="0.25">
      <c r="A347" s="28" t="s">
        <v>1046</v>
      </c>
      <c r="B347" s="29"/>
      <c r="C347" s="29"/>
      <c r="D347" s="30" t="s">
        <v>1047</v>
      </c>
      <c r="E347" s="31"/>
      <c r="F347" s="32"/>
      <c r="G347" s="32"/>
      <c r="H347" s="39">
        <v>0</v>
      </c>
      <c r="I347" s="33">
        <f>F347*H347</f>
        <v>0</v>
      </c>
      <c r="J347" s="33"/>
    </row>
    <row r="348" spans="1:10" x14ac:dyDescent="0.25">
      <c r="A348" s="50" t="s">
        <v>1048</v>
      </c>
      <c r="B348" s="31" t="s">
        <v>75</v>
      </c>
      <c r="C348" s="50" t="s">
        <v>1049</v>
      </c>
      <c r="D348" s="46" t="s">
        <v>1050</v>
      </c>
      <c r="E348" s="31" t="s">
        <v>78</v>
      </c>
      <c r="F348" s="38">
        <v>820.77</v>
      </c>
      <c r="G348" s="39">
        <f>'Composições Iopes'!E1703</f>
        <v>7.55</v>
      </c>
      <c r="H348" s="39">
        <v>9.6999999999999993</v>
      </c>
      <c r="I348" s="33">
        <f>F348*H348</f>
        <v>7961.4689999999991</v>
      </c>
      <c r="J348" s="33"/>
    </row>
    <row r="349" spans="1:10" x14ac:dyDescent="0.25">
      <c r="A349" s="28" t="s">
        <v>1051</v>
      </c>
      <c r="B349" s="29"/>
      <c r="C349" s="29"/>
      <c r="D349" s="30" t="s">
        <v>1052</v>
      </c>
      <c r="E349" s="31"/>
      <c r="F349" s="32"/>
      <c r="G349" s="32"/>
      <c r="H349" s="39">
        <v>0</v>
      </c>
      <c r="I349" s="33">
        <f>F349*H349</f>
        <v>0</v>
      </c>
      <c r="J349" s="33"/>
    </row>
    <row r="350" spans="1:10" ht="21" x14ac:dyDescent="0.25">
      <c r="A350" s="50" t="s">
        <v>1053</v>
      </c>
      <c r="B350" s="31" t="s">
        <v>75</v>
      </c>
      <c r="C350" s="50" t="s">
        <v>1054</v>
      </c>
      <c r="D350" s="46" t="s">
        <v>1055</v>
      </c>
      <c r="E350" s="31" t="s">
        <v>336</v>
      </c>
      <c r="F350" s="38">
        <v>1</v>
      </c>
      <c r="G350" s="39">
        <f>'Composições Iopes'!E1755</f>
        <v>516.92999999999995</v>
      </c>
      <c r="H350" s="39">
        <v>664.1</v>
      </c>
      <c r="I350" s="33">
        <f>F350*H350</f>
        <v>664.1</v>
      </c>
      <c r="J350" s="33"/>
    </row>
    <row r="351" spans="1:10" x14ac:dyDescent="0.25">
      <c r="A351" s="21" t="s">
        <v>1056</v>
      </c>
      <c r="B351" s="22"/>
      <c r="C351" s="22"/>
      <c r="D351" s="23" t="s">
        <v>1057</v>
      </c>
      <c r="E351" s="24"/>
      <c r="F351" s="25"/>
      <c r="G351" s="25"/>
      <c r="H351" s="26">
        <v>0</v>
      </c>
      <c r="I351" s="27">
        <f>SUM(I352:I353)</f>
        <v>91872.24</v>
      </c>
      <c r="J351" s="27"/>
    </row>
    <row r="352" spans="1:10" x14ac:dyDescent="0.25">
      <c r="A352" s="28" t="s">
        <v>1058</v>
      </c>
      <c r="B352" s="29"/>
      <c r="C352" s="29"/>
      <c r="D352" s="30" t="s">
        <v>1059</v>
      </c>
      <c r="E352" s="31"/>
      <c r="F352" s="32"/>
      <c r="G352" s="32"/>
      <c r="H352" s="39">
        <v>0</v>
      </c>
      <c r="I352" s="33">
        <f>F352*H352</f>
        <v>0</v>
      </c>
      <c r="J352" s="33"/>
    </row>
    <row r="353" spans="1:10" x14ac:dyDescent="0.25">
      <c r="A353" s="50" t="s">
        <v>1060</v>
      </c>
      <c r="B353" s="31" t="s">
        <v>50</v>
      </c>
      <c r="C353" s="50" t="s">
        <v>1061</v>
      </c>
      <c r="D353" s="46" t="s">
        <v>1062</v>
      </c>
      <c r="E353" s="31" t="s">
        <v>53</v>
      </c>
      <c r="F353" s="38">
        <v>1</v>
      </c>
      <c r="G353" s="39">
        <f>Composições!J1203</f>
        <v>71512.600000000006</v>
      </c>
      <c r="H353" s="39">
        <v>91872.24</v>
      </c>
      <c r="I353" s="33">
        <f>F353*H353</f>
        <v>91872.24</v>
      </c>
      <c r="J353" s="33"/>
    </row>
    <row r="354" spans="1:10" x14ac:dyDescent="0.25">
      <c r="A354" s="56"/>
      <c r="B354" s="57"/>
      <c r="C354" s="57"/>
      <c r="D354" s="58"/>
      <c r="E354" s="58"/>
      <c r="F354" s="59" t="s">
        <v>1063</v>
      </c>
      <c r="G354" s="60"/>
      <c r="H354" s="216">
        <f>SUM(I7:I353)/2+0.01</f>
        <v>1841914.6239000007</v>
      </c>
      <c r="I354" s="216"/>
    </row>
    <row r="355" spans="1:10" x14ac:dyDescent="0.25">
      <c r="A355" s="61"/>
      <c r="B355" s="61"/>
      <c r="C355" s="61"/>
      <c r="D355" s="20"/>
      <c r="E355" s="20"/>
      <c r="F355" s="55"/>
      <c r="G355" s="55"/>
      <c r="H355" s="55"/>
      <c r="I355" s="55"/>
      <c r="J355" s="55"/>
    </row>
    <row r="356" spans="1:10" x14ac:dyDescent="0.25">
      <c r="A356" s="20"/>
      <c r="B356" s="20"/>
      <c r="C356" s="20"/>
      <c r="D356" s="20"/>
      <c r="E356" s="20"/>
      <c r="F356" s="20"/>
      <c r="G356" s="20"/>
      <c r="H356" s="20"/>
      <c r="I356" s="55"/>
      <c r="J356" s="55"/>
    </row>
    <row r="357" spans="1:10" x14ac:dyDescent="0.25">
      <c r="A357" s="20"/>
      <c r="B357" s="20"/>
      <c r="C357" s="20"/>
      <c r="D357" s="20"/>
      <c r="E357" s="20"/>
      <c r="F357" s="20"/>
      <c r="G357" s="20"/>
      <c r="H357" s="20"/>
      <c r="I357" s="20"/>
      <c r="J357" s="20"/>
    </row>
    <row r="358" spans="1:10" s="65" customFormat="1" ht="11.25" x14ac:dyDescent="0.15">
      <c r="A358" s="20" t="s">
        <v>1064</v>
      </c>
      <c r="B358" s="20"/>
      <c r="C358" s="62"/>
      <c r="D358" s="62"/>
      <c r="E358" s="62"/>
      <c r="F358" s="62"/>
      <c r="G358" s="62"/>
      <c r="H358" s="63"/>
      <c r="I358" s="64"/>
      <c r="J358" s="64"/>
    </row>
    <row r="359" spans="1:10" s="65" customFormat="1" ht="11.25" x14ac:dyDescent="0.15">
      <c r="A359" s="20"/>
      <c r="B359" s="62"/>
      <c r="C359" s="20" t="s">
        <v>1066</v>
      </c>
      <c r="D359" s="62"/>
      <c r="E359" s="62"/>
      <c r="F359" s="62"/>
      <c r="G359" s="62"/>
      <c r="H359" s="62"/>
      <c r="I359" s="62"/>
      <c r="J359" s="62"/>
    </row>
    <row r="360" spans="1:10" s="65" customFormat="1" ht="11.25" x14ac:dyDescent="0.15">
      <c r="A360" s="20"/>
      <c r="B360" s="62"/>
      <c r="C360" s="20" t="s">
        <v>1067</v>
      </c>
      <c r="D360" s="62"/>
      <c r="E360" s="62"/>
      <c r="F360" s="62"/>
      <c r="G360" s="62"/>
      <c r="H360" s="62"/>
      <c r="I360" s="62"/>
      <c r="J360" s="62"/>
    </row>
    <row r="361" spans="1:10" x14ac:dyDescent="0.25">
      <c r="A361" s="20"/>
      <c r="B361" s="20"/>
      <c r="C361" s="20"/>
      <c r="D361" s="20"/>
      <c r="E361" s="20"/>
      <c r="F361" s="20"/>
      <c r="G361" s="20"/>
      <c r="H361" s="20"/>
      <c r="I361" s="20"/>
      <c r="J361" s="20"/>
    </row>
    <row r="362" spans="1:10" x14ac:dyDescent="0.25">
      <c r="A362" s="20"/>
      <c r="B362" s="20"/>
      <c r="C362" s="20"/>
      <c r="D362" s="20"/>
      <c r="E362" s="20"/>
      <c r="F362" s="20"/>
      <c r="G362" s="20"/>
      <c r="H362" s="20"/>
      <c r="I362" s="20"/>
    </row>
    <row r="363" spans="1:10" x14ac:dyDescent="0.25">
      <c r="A363" s="20"/>
      <c r="B363" s="20"/>
      <c r="C363" s="20"/>
      <c r="D363" s="20"/>
      <c r="E363" s="20"/>
      <c r="F363" s="20"/>
      <c r="G363" s="20"/>
      <c r="H363" s="20"/>
      <c r="I363" s="20"/>
    </row>
    <row r="364" spans="1:10" x14ac:dyDescent="0.25">
      <c r="A364" s="20"/>
      <c r="B364" s="20"/>
      <c r="C364" s="20"/>
      <c r="D364" s="20"/>
      <c r="E364" s="20"/>
      <c r="F364" s="20"/>
      <c r="G364" s="20"/>
      <c r="H364" s="20"/>
    </row>
  </sheetData>
  <mergeCells count="11">
    <mergeCell ref="H354:I354"/>
    <mergeCell ref="A1:J1"/>
    <mergeCell ref="A5:A6"/>
    <mergeCell ref="B5:C5"/>
    <mergeCell ref="D5:D6"/>
    <mergeCell ref="E5:E6"/>
    <mergeCell ref="F5:F6"/>
    <mergeCell ref="G5:G6"/>
    <mergeCell ref="H5:H6"/>
    <mergeCell ref="I5:I6"/>
    <mergeCell ref="J5:J6"/>
  </mergeCells>
  <printOptions horizontalCentered="1"/>
  <pageMargins left="0.59027777777777801" right="0.59027777777777801" top="0.59027777777777801" bottom="0.78749999999999998" header="0.51180555555555496" footer="0.39374999999999999"/>
  <pageSetup paperSize="9" scale="87" firstPageNumber="0" orientation="landscape" horizontalDpi="300" verticalDpi="300" r:id="rId1"/>
  <headerFooter>
    <oddFooter>&amp;L&amp;8&amp;F/&amp;A&amp;R&amp;8Pag.: 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J32"/>
  <sheetViews>
    <sheetView showGridLines="0" showZeros="0" topLeftCell="A19" zoomScaleNormal="100" workbookViewId="0">
      <selection activeCell="G28" sqref="G28"/>
    </sheetView>
  </sheetViews>
  <sheetFormatPr defaultColWidth="9.140625" defaultRowHeight="15" x14ac:dyDescent="0.25"/>
  <cols>
    <col min="1" max="1" width="12" style="1" customWidth="1"/>
    <col min="2" max="2" width="11.42578125" style="1" customWidth="1"/>
    <col min="3" max="3" width="17.7109375" style="1" customWidth="1"/>
    <col min="4" max="4" width="59.42578125" style="1" customWidth="1"/>
    <col min="5" max="5" width="7.42578125" style="1" customWidth="1"/>
    <col min="6" max="7" width="11.7109375" style="1" customWidth="1"/>
    <col min="8" max="8" width="12.28515625" style="1" customWidth="1"/>
    <col min="9" max="1024" width="9.140625" style="1"/>
  </cols>
  <sheetData>
    <row r="1" spans="1:8" ht="18.75" customHeight="1" x14ac:dyDescent="0.25">
      <c r="A1" s="217" t="s">
        <v>1068</v>
      </c>
      <c r="B1" s="217"/>
      <c r="C1" s="217"/>
      <c r="D1" s="217"/>
      <c r="E1" s="217"/>
      <c r="F1" s="217"/>
      <c r="G1" s="217"/>
      <c r="H1" s="217"/>
    </row>
    <row r="2" spans="1:8" x14ac:dyDescent="0.25">
      <c r="A2" s="2" t="s">
        <v>1</v>
      </c>
      <c r="B2" s="3" t="s">
        <v>2</v>
      </c>
      <c r="C2" s="4"/>
      <c r="D2" s="4"/>
      <c r="E2" s="4"/>
      <c r="F2" s="4"/>
      <c r="G2" s="5" t="s">
        <v>3</v>
      </c>
      <c r="H2" s="6">
        <v>43525</v>
      </c>
    </row>
    <row r="3" spans="1:8" x14ac:dyDescent="0.25">
      <c r="A3" s="7" t="s">
        <v>4</v>
      </c>
      <c r="B3" s="8" t="s">
        <v>5</v>
      </c>
      <c r="C3" s="9"/>
      <c r="D3" s="9"/>
      <c r="E3" s="10" t="s">
        <v>6</v>
      </c>
      <c r="F3" s="66">
        <v>0.19470000000000001</v>
      </c>
      <c r="G3" s="12" t="s">
        <v>7</v>
      </c>
      <c r="H3" s="67">
        <v>0.28470000000000001</v>
      </c>
    </row>
    <row r="4" spans="1:8" x14ac:dyDescent="0.25">
      <c r="A4" s="14" t="s">
        <v>8</v>
      </c>
      <c r="B4" s="15"/>
      <c r="C4" s="15"/>
      <c r="D4" s="68" t="s">
        <v>9</v>
      </c>
      <c r="E4" s="17"/>
      <c r="F4" s="17"/>
      <c r="G4" s="17" t="s">
        <v>10</v>
      </c>
      <c r="H4" s="18">
        <v>0.87239999999999995</v>
      </c>
    </row>
    <row r="5" spans="1:8" s="20" customFormat="1" ht="21" customHeight="1" x14ac:dyDescent="0.25">
      <c r="A5" s="19" t="s">
        <v>11</v>
      </c>
      <c r="B5" s="19" t="s">
        <v>12</v>
      </c>
      <c r="C5" s="19" t="s">
        <v>21</v>
      </c>
      <c r="D5" s="19" t="s">
        <v>13</v>
      </c>
      <c r="E5" s="19"/>
      <c r="F5" s="19" t="s">
        <v>1069</v>
      </c>
      <c r="G5" s="218" t="s">
        <v>1070</v>
      </c>
      <c r="H5" s="218"/>
    </row>
    <row r="6" spans="1:8" ht="12.95" customHeight="1" x14ac:dyDescent="0.25">
      <c r="A6" s="35">
        <v>1</v>
      </c>
      <c r="B6" s="35"/>
      <c r="C6" s="35"/>
      <c r="D6" s="69" t="s">
        <v>23</v>
      </c>
      <c r="E6" s="70"/>
      <c r="F6" s="71">
        <f t="shared" ref="F6:F26" si="0">H6/$G$27*100</f>
        <v>3.4124847962232425</v>
      </c>
      <c r="G6" s="72"/>
      <c r="H6" s="73">
        <f>'Orçamento Sintético'!I7</f>
        <v>62855.056499999992</v>
      </c>
    </row>
    <row r="7" spans="1:8" ht="12.95" customHeight="1" x14ac:dyDescent="0.25">
      <c r="A7" s="35">
        <v>2</v>
      </c>
      <c r="B7" s="35"/>
      <c r="C7" s="35"/>
      <c r="D7" s="69" t="s">
        <v>85</v>
      </c>
      <c r="E7" s="70"/>
      <c r="F7" s="71">
        <f t="shared" si="0"/>
        <v>2.6735561660144342</v>
      </c>
      <c r="G7" s="72"/>
      <c r="H7" s="73">
        <f>'Orçamento Sintético'!I25</f>
        <v>49244.62200000001</v>
      </c>
    </row>
    <row r="8" spans="1:8" ht="12.95" customHeight="1" x14ac:dyDescent="0.25">
      <c r="A8" s="35">
        <v>3</v>
      </c>
      <c r="B8" s="35"/>
      <c r="C8" s="35"/>
      <c r="D8" s="69" t="s">
        <v>121</v>
      </c>
      <c r="E8" s="70"/>
      <c r="F8" s="71">
        <f t="shared" si="0"/>
        <v>3.9030976879796531</v>
      </c>
      <c r="G8" s="72"/>
      <c r="H8" s="73">
        <f>'Orçamento Sintético'!I35</f>
        <v>71891.727099999989</v>
      </c>
    </row>
    <row r="9" spans="1:8" ht="12.95" customHeight="1" x14ac:dyDescent="0.25">
      <c r="A9" s="35">
        <v>4</v>
      </c>
      <c r="B9" s="35"/>
      <c r="C9" s="35"/>
      <c r="D9" s="69" t="s">
        <v>164</v>
      </c>
      <c r="E9" s="70"/>
      <c r="F9" s="71">
        <f t="shared" si="0"/>
        <v>22.107128078380857</v>
      </c>
      <c r="G9" s="72"/>
      <c r="H9" s="73">
        <f>'Orçamento Sintético'!I48</f>
        <v>407194.42499999993</v>
      </c>
    </row>
    <row r="10" spans="1:8" ht="12.95" customHeight="1" x14ac:dyDescent="0.25">
      <c r="A10" s="35">
        <v>5</v>
      </c>
      <c r="B10" s="35"/>
      <c r="C10" s="35"/>
      <c r="D10" s="69" t="s">
        <v>279</v>
      </c>
      <c r="E10" s="70"/>
      <c r="F10" s="71">
        <f t="shared" si="0"/>
        <v>7.2513755180029147</v>
      </c>
      <c r="G10" s="72"/>
      <c r="H10" s="73">
        <f>'Orçamento Sintético'!I80</f>
        <v>133564.14610000001</v>
      </c>
    </row>
    <row r="11" spans="1:8" ht="12.95" customHeight="1" x14ac:dyDescent="0.25">
      <c r="A11" s="35">
        <v>6</v>
      </c>
      <c r="B11" s="35"/>
      <c r="C11" s="35"/>
      <c r="D11" s="69" t="s">
        <v>330</v>
      </c>
      <c r="E11" s="70"/>
      <c r="F11" s="71">
        <f t="shared" si="0"/>
        <v>3.0318142478156376</v>
      </c>
      <c r="G11" s="72"/>
      <c r="H11" s="73">
        <f>'Orçamento Sintético'!I97</f>
        <v>55843.429999999993</v>
      </c>
    </row>
    <row r="12" spans="1:8" ht="12.95" customHeight="1" x14ac:dyDescent="0.25">
      <c r="A12" s="35">
        <v>7</v>
      </c>
      <c r="B12" s="35"/>
      <c r="C12" s="35"/>
      <c r="D12" s="69" t="s">
        <v>353</v>
      </c>
      <c r="E12" s="70"/>
      <c r="F12" s="71">
        <f t="shared" si="0"/>
        <v>1.2200549204836577</v>
      </c>
      <c r="G12" s="72"/>
      <c r="H12" s="73">
        <f>'Orçamento Sintético'!I105</f>
        <v>22472.37</v>
      </c>
    </row>
    <row r="13" spans="1:8" ht="12.95" customHeight="1" x14ac:dyDescent="0.25">
      <c r="A13" s="35">
        <v>8</v>
      </c>
      <c r="B13" s="35"/>
      <c r="C13" s="35"/>
      <c r="D13" s="69" t="s">
        <v>363</v>
      </c>
      <c r="E13" s="70"/>
      <c r="F13" s="71">
        <f t="shared" si="0"/>
        <v>1.8749938760394473</v>
      </c>
      <c r="G13" s="72"/>
      <c r="H13" s="73">
        <f>'Orçamento Sintético'!I109</f>
        <v>34535.786400000005</v>
      </c>
    </row>
    <row r="14" spans="1:8" ht="12.95" customHeight="1" x14ac:dyDescent="0.25">
      <c r="A14" s="35">
        <v>9</v>
      </c>
      <c r="B14" s="35"/>
      <c r="C14" s="35"/>
      <c r="D14" s="69" t="s">
        <v>376</v>
      </c>
      <c r="E14" s="70"/>
      <c r="F14" s="71">
        <f t="shared" si="0"/>
        <v>3.103298234256449</v>
      </c>
      <c r="G14" s="72"/>
      <c r="H14" s="73">
        <f>'Orçamento Sintético'!I114</f>
        <v>57160.103999999992</v>
      </c>
    </row>
    <row r="15" spans="1:8" ht="12.95" customHeight="1" x14ac:dyDescent="0.25">
      <c r="A15" s="35">
        <v>10</v>
      </c>
      <c r="B15" s="35"/>
      <c r="C15" s="35"/>
      <c r="D15" s="69" t="s">
        <v>397</v>
      </c>
      <c r="E15" s="70"/>
      <c r="F15" s="71">
        <f t="shared" si="0"/>
        <v>3.67078598121119</v>
      </c>
      <c r="G15" s="72"/>
      <c r="H15" s="73">
        <f>'Orçamento Sintético'!I122</f>
        <v>67612.743799999997</v>
      </c>
    </row>
    <row r="16" spans="1:8" ht="12.95" customHeight="1" x14ac:dyDescent="0.25">
      <c r="A16" s="35">
        <v>11</v>
      </c>
      <c r="B16" s="35"/>
      <c r="C16" s="35"/>
      <c r="D16" s="69" t="s">
        <v>431</v>
      </c>
      <c r="E16" s="70"/>
      <c r="F16" s="71">
        <f t="shared" si="0"/>
        <v>2.0741238222599692</v>
      </c>
      <c r="G16" s="72"/>
      <c r="H16" s="73">
        <f>'Orçamento Sintético'!I132</f>
        <v>38203.589999999997</v>
      </c>
    </row>
    <row r="17" spans="1:8" ht="12.95" customHeight="1" x14ac:dyDescent="0.25">
      <c r="A17" s="35">
        <v>12</v>
      </c>
      <c r="B17" s="35"/>
      <c r="C17" s="35"/>
      <c r="D17" s="69" t="s">
        <v>440</v>
      </c>
      <c r="E17" s="70"/>
      <c r="F17" s="71">
        <f t="shared" si="0"/>
        <v>4.3965353523571657</v>
      </c>
      <c r="G17" s="72"/>
      <c r="H17" s="73">
        <f>'Orçamento Sintético'!I136</f>
        <v>80980.427599999995</v>
      </c>
    </row>
    <row r="18" spans="1:8" ht="12.95" customHeight="1" x14ac:dyDescent="0.25">
      <c r="A18" s="35">
        <v>13</v>
      </c>
      <c r="B18" s="35"/>
      <c r="C18" s="35"/>
      <c r="D18" s="69" t="s">
        <v>475</v>
      </c>
      <c r="E18" s="70"/>
      <c r="F18" s="71">
        <f t="shared" si="0"/>
        <v>9.5767158646315611</v>
      </c>
      <c r="G18" s="72"/>
      <c r="H18" s="73">
        <f>'Orçamento Sintético'!I147</f>
        <v>176394.93</v>
      </c>
    </row>
    <row r="19" spans="1:8" ht="12.95" customHeight="1" x14ac:dyDescent="0.25">
      <c r="A19" s="35">
        <v>14</v>
      </c>
      <c r="B19" s="35"/>
      <c r="C19" s="35"/>
      <c r="D19" s="69" t="s">
        <v>518</v>
      </c>
      <c r="E19" s="70"/>
      <c r="F19" s="71">
        <f t="shared" si="0"/>
        <v>2.6547739708186824</v>
      </c>
      <c r="G19" s="72"/>
      <c r="H19" s="73">
        <f>'Orçamento Sintético'!I161</f>
        <v>48898.670000000006</v>
      </c>
    </row>
    <row r="20" spans="1:8" ht="12.95" customHeight="1" x14ac:dyDescent="0.25">
      <c r="A20" s="35">
        <v>15</v>
      </c>
      <c r="B20" s="35"/>
      <c r="C20" s="35"/>
      <c r="D20" s="69" t="s">
        <v>767</v>
      </c>
      <c r="E20" s="70"/>
      <c r="F20" s="71">
        <f t="shared" si="0"/>
        <v>7.0888595109546664</v>
      </c>
      <c r="G20" s="72"/>
      <c r="H20" s="73">
        <f>'Orçamento Sintético'!I248</f>
        <v>130570.73999999996</v>
      </c>
    </row>
    <row r="21" spans="1:8" ht="12.95" customHeight="1" x14ac:dyDescent="0.25">
      <c r="A21" s="35">
        <v>16</v>
      </c>
      <c r="B21" s="35"/>
      <c r="C21" s="35"/>
      <c r="D21" s="69" t="s">
        <v>866</v>
      </c>
      <c r="E21" s="70"/>
      <c r="F21" s="71">
        <f t="shared" si="0"/>
        <v>4.3812769035477999</v>
      </c>
      <c r="G21" s="72"/>
      <c r="H21" s="73">
        <f>'Orçamento Sintético'!I285</f>
        <v>80699.37999999999</v>
      </c>
    </row>
    <row r="22" spans="1:8" ht="12.95" customHeight="1" x14ac:dyDescent="0.25">
      <c r="A22" s="35">
        <v>17</v>
      </c>
      <c r="B22" s="35"/>
      <c r="C22" s="35"/>
      <c r="D22" s="69" t="s">
        <v>903</v>
      </c>
      <c r="E22" s="70"/>
      <c r="F22" s="71">
        <f t="shared" si="0"/>
        <v>2.7706186018516914</v>
      </c>
      <c r="G22" s="72"/>
      <c r="H22" s="73">
        <f>'Orçamento Sintético'!I298</f>
        <v>51032.429199999999</v>
      </c>
    </row>
    <row r="23" spans="1:8" ht="12.95" customHeight="1" x14ac:dyDescent="0.25">
      <c r="A23" s="35">
        <v>18</v>
      </c>
      <c r="B23" s="35"/>
      <c r="C23" s="35"/>
      <c r="D23" s="69" t="s">
        <v>979</v>
      </c>
      <c r="E23" s="70"/>
      <c r="F23" s="71">
        <f t="shared" si="0"/>
        <v>4.0506557161712768</v>
      </c>
      <c r="G23" s="72"/>
      <c r="H23" s="73">
        <f>'Orçamento Sintético'!I325</f>
        <v>74609.62</v>
      </c>
    </row>
    <row r="24" spans="1:8" ht="12.95" customHeight="1" x14ac:dyDescent="0.25">
      <c r="A24" s="35">
        <v>19</v>
      </c>
      <c r="B24" s="35"/>
      <c r="C24" s="35"/>
      <c r="D24" s="69" t="s">
        <v>1006</v>
      </c>
      <c r="E24" s="70"/>
      <c r="F24" s="71">
        <f t="shared" si="0"/>
        <v>5.3016902050125498</v>
      </c>
      <c r="G24" s="72"/>
      <c r="H24" s="73">
        <f>'Orçamento Sintético'!I334</f>
        <v>97652.607200000013</v>
      </c>
    </row>
    <row r="25" spans="1:8" ht="12.95" customHeight="1" x14ac:dyDescent="0.25">
      <c r="A25" s="35">
        <v>20</v>
      </c>
      <c r="B25" s="35"/>
      <c r="C25" s="35"/>
      <c r="D25" s="69" t="s">
        <v>1045</v>
      </c>
      <c r="E25" s="70"/>
      <c r="F25" s="71">
        <f t="shared" si="0"/>
        <v>0.46829363793944756</v>
      </c>
      <c r="G25" s="72"/>
      <c r="H25" s="73">
        <f>'Orçamento Sintético'!I346</f>
        <v>8625.5689999999995</v>
      </c>
    </row>
    <row r="26" spans="1:8" ht="12.95" customHeight="1" x14ac:dyDescent="0.25">
      <c r="A26" s="35">
        <v>21</v>
      </c>
      <c r="B26" s="35"/>
      <c r="C26" s="35"/>
      <c r="D26" s="69" t="s">
        <v>1057</v>
      </c>
      <c r="E26" s="70"/>
      <c r="F26" s="71">
        <f t="shared" si="0"/>
        <v>4.9878663651344084</v>
      </c>
      <c r="G26" s="74"/>
      <c r="H26" s="75">
        <f>'Orçamento Sintético'!I351</f>
        <v>91872.24</v>
      </c>
    </row>
    <row r="27" spans="1:8" x14ac:dyDescent="0.25">
      <c r="A27" s="56"/>
      <c r="B27" s="57"/>
      <c r="C27" s="57"/>
      <c r="D27" s="76"/>
      <c r="E27" s="77" t="s">
        <v>1063</v>
      </c>
      <c r="F27" s="78">
        <f>SUM(F6:F26)</f>
        <v>99.999999457086716</v>
      </c>
      <c r="G27" s="219">
        <f>SUM(H6:H26)+0.01</f>
        <v>1841914.6238999993</v>
      </c>
      <c r="H27" s="219"/>
    </row>
    <row r="28" spans="1:8" x14ac:dyDescent="0.25">
      <c r="A28" s="61"/>
      <c r="B28" s="61"/>
      <c r="C28" s="61"/>
      <c r="F28" s="79"/>
      <c r="G28" s="79"/>
      <c r="H28" s="79"/>
    </row>
    <row r="29" spans="1:8" ht="26.25" customHeight="1" x14ac:dyDescent="0.25"/>
    <row r="30" spans="1:8" s="65" customFormat="1" ht="11.25" x14ac:dyDescent="0.15">
      <c r="A30" s="1" t="s">
        <v>1064</v>
      </c>
      <c r="B30" s="1"/>
      <c r="G30" s="80" t="s">
        <v>1065</v>
      </c>
      <c r="H30" s="64">
        <v>43832</v>
      </c>
    </row>
    <row r="31" spans="1:8" s="65" customFormat="1" ht="11.25" customHeight="1" x14ac:dyDescent="0.15">
      <c r="A31" s="1"/>
      <c r="C31" s="1" t="s">
        <v>1066</v>
      </c>
    </row>
    <row r="32" spans="1:8" s="65" customFormat="1" ht="11.25" x14ac:dyDescent="0.15">
      <c r="A32" s="1"/>
      <c r="C32" s="1" t="s">
        <v>1067</v>
      </c>
    </row>
  </sheetData>
  <mergeCells count="3">
    <mergeCell ref="A1:H1"/>
    <mergeCell ref="G5:H5"/>
    <mergeCell ref="G27:H27"/>
  </mergeCells>
  <printOptions horizontalCentered="1"/>
  <pageMargins left="0.59027777777777801" right="0.59027777777777801" top="0.78749999999999998" bottom="0.78749999999999998" header="0.51180555555555496" footer="0.39374999999999999"/>
  <pageSetup paperSize="9" scale="90" firstPageNumber="0" orientation="landscape" horizontalDpi="300" verticalDpi="300" r:id="rId1"/>
  <headerFooter>
    <oddFooter>&amp;L&amp;8&amp;F/&amp;A&amp;R&amp;8Pag.: &amp;P/&amp;N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J55"/>
  <sheetViews>
    <sheetView showGridLines="0" showZeros="0" topLeftCell="A28" zoomScale="90" zoomScaleNormal="90" workbookViewId="0">
      <selection activeCell="O50" sqref="O50"/>
    </sheetView>
  </sheetViews>
  <sheetFormatPr defaultColWidth="10.28515625" defaultRowHeight="15" x14ac:dyDescent="0.25"/>
  <cols>
    <col min="1" max="1" width="9" style="65" customWidth="1"/>
    <col min="2" max="2" width="28.5703125" style="65" customWidth="1"/>
    <col min="3" max="3" width="10.85546875" style="65" customWidth="1"/>
    <col min="4" max="15" width="8.7109375" style="65" customWidth="1"/>
    <col min="16" max="16" width="5.28515625" style="65" customWidth="1"/>
    <col min="17" max="225" width="10.28515625" style="65"/>
    <col min="226" max="226" width="31.7109375" style="65" customWidth="1"/>
    <col min="227" max="227" width="13.5703125" style="65" customWidth="1"/>
    <col min="228" max="239" width="8.28515625" style="65" customWidth="1"/>
    <col min="240" max="246" width="5.28515625" style="65" customWidth="1"/>
    <col min="247" max="481" width="10.28515625" style="65"/>
    <col min="482" max="482" width="31.7109375" style="65" customWidth="1"/>
    <col min="483" max="483" width="13.5703125" style="65" customWidth="1"/>
    <col min="484" max="495" width="8.28515625" style="65" customWidth="1"/>
    <col min="496" max="502" width="5.28515625" style="65" customWidth="1"/>
    <col min="503" max="737" width="10.28515625" style="65"/>
    <col min="738" max="738" width="31.7109375" style="65" customWidth="1"/>
    <col min="739" max="739" width="13.5703125" style="65" customWidth="1"/>
    <col min="740" max="751" width="8.28515625" style="65" customWidth="1"/>
    <col min="752" max="758" width="5.28515625" style="65" customWidth="1"/>
    <col min="759" max="993" width="10.28515625" style="65"/>
    <col min="994" max="994" width="31.7109375" style="65" customWidth="1"/>
    <col min="995" max="995" width="13.5703125" style="65" customWidth="1"/>
    <col min="996" max="1007" width="8.28515625" style="65" customWidth="1"/>
    <col min="1008" max="1014" width="5.28515625" style="65" customWidth="1"/>
    <col min="1015" max="1024" width="10.28515625" style="65"/>
  </cols>
  <sheetData>
    <row r="1" spans="1:15" s="1" customFormat="1" ht="18.75" customHeight="1" x14ac:dyDescent="0.25">
      <c r="A1" s="217" t="s">
        <v>1071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</row>
    <row r="2" spans="1:15" s="1" customFormat="1" ht="15" customHeight="1" x14ac:dyDescent="0.25">
      <c r="A2" s="2" t="s">
        <v>1</v>
      </c>
      <c r="B2" s="3" t="s">
        <v>2</v>
      </c>
      <c r="C2" s="4"/>
      <c r="D2" s="4"/>
      <c r="E2" s="4"/>
      <c r="F2" s="4"/>
      <c r="G2" s="76"/>
      <c r="H2" s="4"/>
      <c r="I2" s="4"/>
      <c r="J2" s="4"/>
      <c r="K2" s="4"/>
      <c r="L2" s="4"/>
      <c r="M2" s="4"/>
      <c r="N2" s="81" t="s">
        <v>3</v>
      </c>
      <c r="O2" s="6">
        <v>43525</v>
      </c>
    </row>
    <row r="3" spans="1:15" s="1" customFormat="1" ht="15" customHeight="1" x14ac:dyDescent="0.25">
      <c r="A3" s="7" t="s">
        <v>4</v>
      </c>
      <c r="B3" s="8" t="s">
        <v>5</v>
      </c>
      <c r="C3" s="4"/>
      <c r="D3" s="4"/>
      <c r="E3" s="4"/>
      <c r="F3" s="9"/>
      <c r="G3" s="76"/>
      <c r="H3" s="10" t="s">
        <v>6</v>
      </c>
      <c r="I3" s="66">
        <v>0.19470000000000001</v>
      </c>
      <c r="J3" s="66"/>
      <c r="K3" s="66"/>
      <c r="L3" s="66"/>
      <c r="M3" s="66"/>
      <c r="N3" s="12" t="s">
        <v>7</v>
      </c>
      <c r="O3" s="67">
        <v>0.28470000000000001</v>
      </c>
    </row>
    <row r="4" spans="1:15" s="1" customFormat="1" ht="15" customHeight="1" x14ac:dyDescent="0.25">
      <c r="A4" s="82" t="s">
        <v>8</v>
      </c>
      <c r="B4" s="15"/>
      <c r="F4" s="17"/>
      <c r="G4" s="15"/>
      <c r="H4" s="83" t="s">
        <v>9</v>
      </c>
      <c r="I4" s="15"/>
      <c r="J4" s="17"/>
      <c r="K4" s="17"/>
      <c r="L4" s="17"/>
      <c r="M4" s="17"/>
      <c r="N4" s="17" t="s">
        <v>10</v>
      </c>
      <c r="O4" s="18">
        <v>0.87239999999999995</v>
      </c>
    </row>
    <row r="5" spans="1:15" s="86" customFormat="1" ht="18" customHeight="1" x14ac:dyDescent="0.25">
      <c r="A5" s="84" t="s">
        <v>11</v>
      </c>
      <c r="B5" s="84" t="s">
        <v>1072</v>
      </c>
      <c r="C5" s="84" t="s">
        <v>1073</v>
      </c>
      <c r="D5" s="85" t="s">
        <v>1074</v>
      </c>
      <c r="E5" s="85" t="s">
        <v>1075</v>
      </c>
      <c r="F5" s="85" t="s">
        <v>1076</v>
      </c>
      <c r="G5" s="85" t="s">
        <v>1077</v>
      </c>
      <c r="H5" s="85" t="s">
        <v>1078</v>
      </c>
      <c r="I5" s="85" t="s">
        <v>1079</v>
      </c>
      <c r="J5" s="85" t="s">
        <v>1080</v>
      </c>
      <c r="K5" s="85" t="s">
        <v>1081</v>
      </c>
      <c r="L5" s="85" t="s">
        <v>1082</v>
      </c>
      <c r="M5" s="85" t="s">
        <v>1083</v>
      </c>
      <c r="N5" s="85" t="s">
        <v>1084</v>
      </c>
      <c r="O5" s="85" t="s">
        <v>1085</v>
      </c>
    </row>
    <row r="6" spans="1:15" s="86" customFormat="1" ht="9" customHeight="1" x14ac:dyDescent="0.25">
      <c r="A6" s="220">
        <v>1</v>
      </c>
      <c r="B6" s="221" t="str">
        <f>'Orçamento Resumo'!D6</f>
        <v>SERVIÇOS PRELIMINARES</v>
      </c>
      <c r="C6" s="222">
        <f>'Orçamento Resumo'!H6</f>
        <v>62855.056499999992</v>
      </c>
      <c r="D6" s="87">
        <v>100</v>
      </c>
      <c r="E6" s="88">
        <v>0</v>
      </c>
      <c r="F6" s="88"/>
      <c r="G6" s="88"/>
      <c r="H6" s="88"/>
      <c r="I6" s="88"/>
      <c r="J6" s="88"/>
      <c r="K6" s="88"/>
      <c r="L6" s="88"/>
      <c r="M6" s="88"/>
      <c r="N6" s="88"/>
      <c r="O6" s="88"/>
    </row>
    <row r="7" spans="1:15" s="86" customFormat="1" ht="9" customHeight="1" x14ac:dyDescent="0.25">
      <c r="A7" s="220"/>
      <c r="B7" s="221"/>
      <c r="C7" s="222"/>
      <c r="D7" s="89">
        <f t="shared" ref="D7:I7" si="0">$C$6*D6/100</f>
        <v>62855.056499999992</v>
      </c>
      <c r="E7" s="90">
        <f t="shared" si="0"/>
        <v>0</v>
      </c>
      <c r="F7" s="90">
        <f t="shared" si="0"/>
        <v>0</v>
      </c>
      <c r="G7" s="90">
        <f t="shared" si="0"/>
        <v>0</v>
      </c>
      <c r="H7" s="90">
        <f t="shared" si="0"/>
        <v>0</v>
      </c>
      <c r="I7" s="90">
        <f t="shared" si="0"/>
        <v>0</v>
      </c>
      <c r="J7" s="90"/>
      <c r="K7" s="90"/>
      <c r="L7" s="90"/>
      <c r="M7" s="90"/>
      <c r="N7" s="90">
        <f>$C$6*N6/100</f>
        <v>0</v>
      </c>
      <c r="O7" s="90">
        <f>$C$6*O6/100</f>
        <v>0</v>
      </c>
    </row>
    <row r="8" spans="1:15" s="86" customFormat="1" ht="9" customHeight="1" x14ac:dyDescent="0.25">
      <c r="A8" s="220">
        <v>2</v>
      </c>
      <c r="B8" s="221" t="str">
        <f>'Orçamento Resumo'!D7</f>
        <v>INSTALAÇÃO DO CANTEIRO DE OBRAS</v>
      </c>
      <c r="C8" s="222">
        <f>'Orçamento Resumo'!H7</f>
        <v>49244.62200000001</v>
      </c>
      <c r="D8" s="91">
        <v>60</v>
      </c>
      <c r="E8" s="91">
        <v>20</v>
      </c>
      <c r="F8" s="91">
        <v>15</v>
      </c>
      <c r="G8" s="91">
        <v>5</v>
      </c>
      <c r="H8" s="88">
        <v>0</v>
      </c>
      <c r="I8" s="88"/>
      <c r="J8" s="88"/>
      <c r="K8" s="88"/>
      <c r="L8" s="88"/>
      <c r="M8" s="88"/>
      <c r="N8" s="88"/>
      <c r="O8" s="88"/>
    </row>
    <row r="9" spans="1:15" s="86" customFormat="1" ht="9" customHeight="1" x14ac:dyDescent="0.25">
      <c r="A9" s="220"/>
      <c r="B9" s="221"/>
      <c r="C9" s="222"/>
      <c r="D9" s="92">
        <f t="shared" ref="D9:I9" si="1">$C$8*D8/100</f>
        <v>29546.773200000007</v>
      </c>
      <c r="E9" s="92">
        <f t="shared" si="1"/>
        <v>9848.9244000000017</v>
      </c>
      <c r="F9" s="92">
        <f t="shared" si="1"/>
        <v>7386.6933000000017</v>
      </c>
      <c r="G9" s="92">
        <f t="shared" si="1"/>
        <v>2462.2311000000004</v>
      </c>
      <c r="H9" s="90">
        <f t="shared" si="1"/>
        <v>0</v>
      </c>
      <c r="I9" s="90">
        <f t="shared" si="1"/>
        <v>0</v>
      </c>
      <c r="J9" s="90"/>
      <c r="K9" s="90"/>
      <c r="L9" s="90"/>
      <c r="M9" s="90"/>
      <c r="N9" s="90">
        <f>$C$8*N8/100</f>
        <v>0</v>
      </c>
      <c r="O9" s="90">
        <f>$C$8*O8/100</f>
        <v>0</v>
      </c>
    </row>
    <row r="10" spans="1:15" s="86" customFormat="1" ht="9" customHeight="1" x14ac:dyDescent="0.25">
      <c r="A10" s="220">
        <v>3</v>
      </c>
      <c r="B10" s="221" t="str">
        <f>'Orçamento Resumo'!D8</f>
        <v>MOVIMENTO DE TERRA</v>
      </c>
      <c r="C10" s="222">
        <f>'Orçamento Resumo'!H8</f>
        <v>71891.727099999989</v>
      </c>
      <c r="D10" s="88"/>
      <c r="E10" s="87">
        <v>55</v>
      </c>
      <c r="F10" s="87">
        <v>35</v>
      </c>
      <c r="G10" s="87">
        <v>10</v>
      </c>
      <c r="H10" s="88"/>
      <c r="I10" s="88"/>
      <c r="J10" s="88"/>
      <c r="K10" s="88"/>
      <c r="L10" s="88"/>
      <c r="M10" s="88"/>
      <c r="N10" s="88"/>
      <c r="O10" s="88"/>
    </row>
    <row r="11" spans="1:15" s="86" customFormat="1" ht="9" customHeight="1" x14ac:dyDescent="0.25">
      <c r="A11" s="220"/>
      <c r="B11" s="221"/>
      <c r="C11" s="222"/>
      <c r="D11" s="90">
        <f t="shared" ref="D11:I11" si="2">$C$10*D10/100</f>
        <v>0</v>
      </c>
      <c r="E11" s="89">
        <f t="shared" si="2"/>
        <v>39540.449904999994</v>
      </c>
      <c r="F11" s="89">
        <f t="shared" si="2"/>
        <v>25162.104484999996</v>
      </c>
      <c r="G11" s="89">
        <f t="shared" si="2"/>
        <v>7189.1727099999998</v>
      </c>
      <c r="H11" s="90">
        <f t="shared" si="2"/>
        <v>0</v>
      </c>
      <c r="I11" s="90">
        <f t="shared" si="2"/>
        <v>0</v>
      </c>
      <c r="J11" s="90"/>
      <c r="K11" s="90"/>
      <c r="L11" s="90"/>
      <c r="M11" s="90"/>
      <c r="N11" s="90">
        <f>$C$10*N10/100</f>
        <v>0</v>
      </c>
      <c r="O11" s="90">
        <f>$C$10*O10/100</f>
        <v>0</v>
      </c>
    </row>
    <row r="12" spans="1:15" s="86" customFormat="1" ht="9" customHeight="1" x14ac:dyDescent="0.25">
      <c r="A12" s="220">
        <v>4</v>
      </c>
      <c r="B12" s="221" t="str">
        <f>'Orçamento Resumo'!D9</f>
        <v>ESTRUTURAS</v>
      </c>
      <c r="C12" s="222">
        <f>'Orçamento Resumo'!H9</f>
        <v>407194.42499999993</v>
      </c>
      <c r="D12" s="88"/>
      <c r="E12" s="91">
        <v>20</v>
      </c>
      <c r="F12" s="91">
        <v>35</v>
      </c>
      <c r="G12" s="91">
        <v>45</v>
      </c>
      <c r="H12" s="88"/>
      <c r="I12" s="88"/>
      <c r="J12" s="88"/>
      <c r="K12" s="88"/>
      <c r="L12" s="88"/>
      <c r="M12" s="88"/>
      <c r="N12" s="88"/>
      <c r="O12" s="88"/>
    </row>
    <row r="13" spans="1:15" s="86" customFormat="1" ht="9" customHeight="1" x14ac:dyDescent="0.25">
      <c r="A13" s="220"/>
      <c r="B13" s="221"/>
      <c r="C13" s="222"/>
      <c r="D13" s="90">
        <f t="shared" ref="D13:I13" si="3">$C$12*D12/100</f>
        <v>0</v>
      </c>
      <c r="E13" s="92">
        <f t="shared" si="3"/>
        <v>81438.88499999998</v>
      </c>
      <c r="F13" s="92">
        <f t="shared" si="3"/>
        <v>142518.04874999999</v>
      </c>
      <c r="G13" s="92">
        <f t="shared" si="3"/>
        <v>183237.49124999996</v>
      </c>
      <c r="H13" s="90">
        <f t="shared" si="3"/>
        <v>0</v>
      </c>
      <c r="I13" s="90">
        <f t="shared" si="3"/>
        <v>0</v>
      </c>
      <c r="J13" s="90"/>
      <c r="K13" s="90"/>
      <c r="L13" s="90"/>
      <c r="M13" s="90"/>
      <c r="N13" s="90">
        <f>$C$12*N12/100</f>
        <v>0</v>
      </c>
      <c r="O13" s="90">
        <f>$C$12*O12/100</f>
        <v>0</v>
      </c>
    </row>
    <row r="14" spans="1:15" s="86" customFormat="1" ht="9" customHeight="1" x14ac:dyDescent="0.25">
      <c r="A14" s="220">
        <v>5</v>
      </c>
      <c r="B14" s="221" t="str">
        <f>'Orçamento Resumo'!D10</f>
        <v>PAREDES E PAINÉIS</v>
      </c>
      <c r="C14" s="222">
        <f>'Orçamento Resumo'!H10</f>
        <v>133564.14610000001</v>
      </c>
      <c r="D14" s="88"/>
      <c r="E14" s="88">
        <v>0</v>
      </c>
      <c r="F14" s="88"/>
      <c r="G14" s="87">
        <v>35</v>
      </c>
      <c r="H14" s="87">
        <v>35</v>
      </c>
      <c r="I14" s="87">
        <v>10</v>
      </c>
      <c r="J14" s="87">
        <v>10</v>
      </c>
      <c r="K14" s="87">
        <v>10</v>
      </c>
      <c r="L14" s="88"/>
      <c r="M14" s="88"/>
      <c r="N14" s="88"/>
      <c r="O14" s="90">
        <f t="shared" ref="O14:O19" si="4">$C$12*O13/100</f>
        <v>0</v>
      </c>
    </row>
    <row r="15" spans="1:15" s="86" customFormat="1" ht="9" customHeight="1" x14ac:dyDescent="0.25">
      <c r="A15" s="220"/>
      <c r="B15" s="221"/>
      <c r="C15" s="222"/>
      <c r="D15" s="90">
        <f t="shared" ref="D15:N15" si="5">$C$14*D14/100</f>
        <v>0</v>
      </c>
      <c r="E15" s="90">
        <f t="shared" si="5"/>
        <v>0</v>
      </c>
      <c r="F15" s="90">
        <f t="shared" si="5"/>
        <v>0</v>
      </c>
      <c r="G15" s="89">
        <f t="shared" si="5"/>
        <v>46747.45113500001</v>
      </c>
      <c r="H15" s="89">
        <f t="shared" si="5"/>
        <v>46747.45113500001</v>
      </c>
      <c r="I15" s="89">
        <f t="shared" si="5"/>
        <v>13356.414610000002</v>
      </c>
      <c r="J15" s="89">
        <f t="shared" si="5"/>
        <v>13356.414610000002</v>
      </c>
      <c r="K15" s="89">
        <f t="shared" si="5"/>
        <v>13356.414610000002</v>
      </c>
      <c r="L15" s="90">
        <f t="shared" si="5"/>
        <v>0</v>
      </c>
      <c r="M15" s="90">
        <f t="shared" si="5"/>
        <v>0</v>
      </c>
      <c r="N15" s="90">
        <f t="shared" si="5"/>
        <v>0</v>
      </c>
      <c r="O15" s="90">
        <f t="shared" si="4"/>
        <v>0</v>
      </c>
    </row>
    <row r="16" spans="1:15" s="86" customFormat="1" ht="9" customHeight="1" x14ac:dyDescent="0.25">
      <c r="A16" s="220">
        <v>6</v>
      </c>
      <c r="B16" s="221" t="str">
        <f>'Orçamento Resumo'!D11</f>
        <v>ESQUADRIAS DE MADEIRA</v>
      </c>
      <c r="C16" s="222">
        <f>'Orçamento Resumo'!H11</f>
        <v>55843.429999999993</v>
      </c>
      <c r="D16" s="88">
        <v>0</v>
      </c>
      <c r="E16" s="88"/>
      <c r="F16" s="88">
        <v>0</v>
      </c>
      <c r="G16" s="88"/>
      <c r="H16" s="91">
        <v>15</v>
      </c>
      <c r="I16" s="91">
        <v>20</v>
      </c>
      <c r="J16" s="91">
        <v>20</v>
      </c>
      <c r="K16" s="91">
        <v>15</v>
      </c>
      <c r="L16" s="91">
        <v>15</v>
      </c>
      <c r="M16" s="91">
        <v>10</v>
      </c>
      <c r="N16" s="91">
        <v>5</v>
      </c>
      <c r="O16" s="90">
        <f t="shared" si="4"/>
        <v>0</v>
      </c>
    </row>
    <row r="17" spans="1:15" s="86" customFormat="1" ht="9" customHeight="1" x14ac:dyDescent="0.25">
      <c r="A17" s="220"/>
      <c r="B17" s="221"/>
      <c r="C17" s="222"/>
      <c r="D17" s="90">
        <f t="shared" ref="D17:N17" si="6">$C$16*D16/100</f>
        <v>0</v>
      </c>
      <c r="E17" s="90">
        <f t="shared" si="6"/>
        <v>0</v>
      </c>
      <c r="F17" s="90">
        <f t="shared" si="6"/>
        <v>0</v>
      </c>
      <c r="G17" s="90">
        <f t="shared" si="6"/>
        <v>0</v>
      </c>
      <c r="H17" s="92">
        <f t="shared" si="6"/>
        <v>8376.5144999999993</v>
      </c>
      <c r="I17" s="92">
        <f t="shared" si="6"/>
        <v>11168.685999999998</v>
      </c>
      <c r="J17" s="92">
        <f t="shared" si="6"/>
        <v>11168.685999999998</v>
      </c>
      <c r="K17" s="92">
        <f t="shared" si="6"/>
        <v>8376.5144999999993</v>
      </c>
      <c r="L17" s="92">
        <f t="shared" si="6"/>
        <v>8376.5144999999993</v>
      </c>
      <c r="M17" s="92">
        <f t="shared" si="6"/>
        <v>5584.3429999999989</v>
      </c>
      <c r="N17" s="92">
        <f t="shared" si="6"/>
        <v>2792.1714999999995</v>
      </c>
      <c r="O17" s="90">
        <f t="shared" si="4"/>
        <v>0</v>
      </c>
    </row>
    <row r="18" spans="1:15" s="86" customFormat="1" ht="9" customHeight="1" x14ac:dyDescent="0.25">
      <c r="A18" s="220">
        <v>7</v>
      </c>
      <c r="B18" s="221" t="str">
        <f>'Orçamento Resumo'!D12</f>
        <v>ESQUADRIAS METÁLICAS</v>
      </c>
      <c r="C18" s="222">
        <f>'Orçamento Resumo'!H12</f>
        <v>22472.37</v>
      </c>
      <c r="D18" s="88">
        <v>0</v>
      </c>
      <c r="E18" s="88"/>
      <c r="F18" s="88">
        <v>0</v>
      </c>
      <c r="G18" s="88"/>
      <c r="H18" s="87">
        <v>15</v>
      </c>
      <c r="I18" s="87">
        <v>20</v>
      </c>
      <c r="J18" s="87">
        <v>20</v>
      </c>
      <c r="K18" s="87">
        <v>15</v>
      </c>
      <c r="L18" s="87">
        <v>15</v>
      </c>
      <c r="M18" s="87">
        <v>10</v>
      </c>
      <c r="N18" s="87">
        <v>5</v>
      </c>
      <c r="O18" s="90">
        <f t="shared" si="4"/>
        <v>0</v>
      </c>
    </row>
    <row r="19" spans="1:15" s="86" customFormat="1" ht="9" customHeight="1" x14ac:dyDescent="0.25">
      <c r="A19" s="220"/>
      <c r="B19" s="221"/>
      <c r="C19" s="222"/>
      <c r="D19" s="90">
        <f t="shared" ref="D19:N19" si="7">$C$18*D18/100</f>
        <v>0</v>
      </c>
      <c r="E19" s="90">
        <f t="shared" si="7"/>
        <v>0</v>
      </c>
      <c r="F19" s="90">
        <f t="shared" si="7"/>
        <v>0</v>
      </c>
      <c r="G19" s="90">
        <f t="shared" si="7"/>
        <v>0</v>
      </c>
      <c r="H19" s="89">
        <f t="shared" si="7"/>
        <v>3370.8554999999997</v>
      </c>
      <c r="I19" s="89">
        <f t="shared" si="7"/>
        <v>4494.4739999999993</v>
      </c>
      <c r="J19" s="89">
        <f t="shared" si="7"/>
        <v>4494.4739999999993</v>
      </c>
      <c r="K19" s="89">
        <f t="shared" si="7"/>
        <v>3370.8554999999997</v>
      </c>
      <c r="L19" s="89">
        <f t="shared" si="7"/>
        <v>3370.8554999999997</v>
      </c>
      <c r="M19" s="89">
        <f t="shared" si="7"/>
        <v>2247.2369999999996</v>
      </c>
      <c r="N19" s="89">
        <f t="shared" si="7"/>
        <v>1123.6184999999998</v>
      </c>
      <c r="O19" s="90">
        <f t="shared" si="4"/>
        <v>0</v>
      </c>
    </row>
    <row r="20" spans="1:15" s="86" customFormat="1" ht="9" customHeight="1" x14ac:dyDescent="0.25">
      <c r="A20" s="220">
        <v>8</v>
      </c>
      <c r="B20" s="221" t="str">
        <f>'Orçamento Resumo'!D13</f>
        <v>VIDROS E ESPELHOS</v>
      </c>
      <c r="C20" s="222">
        <f>'Orçamento Resumo'!H13</f>
        <v>34535.786400000005</v>
      </c>
      <c r="D20" s="88">
        <v>0</v>
      </c>
      <c r="E20" s="88">
        <v>0</v>
      </c>
      <c r="F20" s="88"/>
      <c r="G20" s="88">
        <v>0</v>
      </c>
      <c r="H20" s="88"/>
      <c r="I20" s="88">
        <v>0</v>
      </c>
      <c r="J20" s="88"/>
      <c r="K20" s="88"/>
      <c r="L20" s="88"/>
      <c r="M20" s="91">
        <v>20</v>
      </c>
      <c r="N20" s="91">
        <v>50</v>
      </c>
      <c r="O20" s="91">
        <v>30</v>
      </c>
    </row>
    <row r="21" spans="1:15" s="86" customFormat="1" ht="9" customHeight="1" x14ac:dyDescent="0.25">
      <c r="A21" s="220"/>
      <c r="B21" s="221"/>
      <c r="C21" s="222"/>
      <c r="D21" s="90">
        <f t="shared" ref="D21:I21" si="8">$C$20*D20/100</f>
        <v>0</v>
      </c>
      <c r="E21" s="90">
        <f t="shared" si="8"/>
        <v>0</v>
      </c>
      <c r="F21" s="90">
        <f t="shared" si="8"/>
        <v>0</v>
      </c>
      <c r="G21" s="90">
        <f t="shared" si="8"/>
        <v>0</v>
      </c>
      <c r="H21" s="90">
        <f t="shared" si="8"/>
        <v>0</v>
      </c>
      <c r="I21" s="90">
        <f t="shared" si="8"/>
        <v>0</v>
      </c>
      <c r="J21" s="90"/>
      <c r="K21" s="90"/>
      <c r="L21" s="90"/>
      <c r="M21" s="92">
        <f>$C$20*M20/100</f>
        <v>6907.1572800000013</v>
      </c>
      <c r="N21" s="92">
        <f>$C$20*N20/100</f>
        <v>17267.893200000002</v>
      </c>
      <c r="O21" s="92">
        <f>$C$20*O20/100</f>
        <v>10360.735920000001</v>
      </c>
    </row>
    <row r="22" spans="1:15" s="86" customFormat="1" ht="9" customHeight="1" x14ac:dyDescent="0.25">
      <c r="A22" s="220">
        <v>9</v>
      </c>
      <c r="B22" s="221" t="str">
        <f>'Orçamento Resumo'!D14</f>
        <v>COBERTURA</v>
      </c>
      <c r="C22" s="222">
        <f>'Orçamento Resumo'!H14</f>
        <v>57160.103999999992</v>
      </c>
      <c r="D22" s="88">
        <v>0</v>
      </c>
      <c r="E22" s="88">
        <v>0</v>
      </c>
      <c r="F22" s="88">
        <v>0</v>
      </c>
      <c r="G22" s="87">
        <v>35</v>
      </c>
      <c r="H22" s="87">
        <v>25</v>
      </c>
      <c r="I22" s="87">
        <v>20</v>
      </c>
      <c r="J22" s="87">
        <v>10</v>
      </c>
      <c r="K22" s="87">
        <v>10</v>
      </c>
      <c r="L22" s="88"/>
      <c r="M22" s="88"/>
      <c r="N22" s="88"/>
      <c r="O22" s="88">
        <v>0</v>
      </c>
    </row>
    <row r="23" spans="1:15" s="86" customFormat="1" ht="9" customHeight="1" x14ac:dyDescent="0.25">
      <c r="A23" s="220"/>
      <c r="B23" s="221"/>
      <c r="C23" s="222"/>
      <c r="D23" s="90">
        <f t="shared" ref="D23:O23" si="9">$C$22*D22/100</f>
        <v>0</v>
      </c>
      <c r="E23" s="90">
        <f t="shared" si="9"/>
        <v>0</v>
      </c>
      <c r="F23" s="90">
        <f t="shared" si="9"/>
        <v>0</v>
      </c>
      <c r="G23" s="89">
        <f t="shared" si="9"/>
        <v>20006.036399999997</v>
      </c>
      <c r="H23" s="89">
        <f t="shared" si="9"/>
        <v>14290.025999999998</v>
      </c>
      <c r="I23" s="89">
        <f t="shared" si="9"/>
        <v>11432.020799999998</v>
      </c>
      <c r="J23" s="89">
        <f t="shared" si="9"/>
        <v>5716.0103999999992</v>
      </c>
      <c r="K23" s="89">
        <f t="shared" si="9"/>
        <v>5716.0103999999992</v>
      </c>
      <c r="L23" s="90">
        <f t="shared" si="9"/>
        <v>0</v>
      </c>
      <c r="M23" s="90">
        <f t="shared" si="9"/>
        <v>0</v>
      </c>
      <c r="N23" s="90">
        <f t="shared" si="9"/>
        <v>0</v>
      </c>
      <c r="O23" s="90">
        <f t="shared" si="9"/>
        <v>0</v>
      </c>
    </row>
    <row r="24" spans="1:15" s="86" customFormat="1" ht="9" customHeight="1" x14ac:dyDescent="0.25">
      <c r="A24" s="220">
        <v>10</v>
      </c>
      <c r="B24" s="221" t="str">
        <f>'Orçamento Resumo'!D15</f>
        <v>IMPERMEABILIZAÇÃO</v>
      </c>
      <c r="C24" s="222">
        <f>'Orçamento Resumo'!H15</f>
        <v>67612.743799999997</v>
      </c>
      <c r="D24" s="88">
        <v>0</v>
      </c>
      <c r="E24" s="88"/>
      <c r="F24" s="88">
        <v>0</v>
      </c>
      <c r="G24" s="88"/>
      <c r="H24" s="91">
        <v>30</v>
      </c>
      <c r="I24" s="91">
        <v>30</v>
      </c>
      <c r="J24" s="91">
        <v>15</v>
      </c>
      <c r="K24" s="91">
        <v>15</v>
      </c>
      <c r="L24" s="91">
        <v>5</v>
      </c>
      <c r="M24" s="91">
        <v>5</v>
      </c>
      <c r="N24" s="88"/>
      <c r="O24" s="88"/>
    </row>
    <row r="25" spans="1:15" s="86" customFormat="1" ht="9" customHeight="1" x14ac:dyDescent="0.25">
      <c r="A25" s="220"/>
      <c r="B25" s="221"/>
      <c r="C25" s="222"/>
      <c r="D25" s="90">
        <f t="shared" ref="D25:M25" si="10">$C$24*D24/100</f>
        <v>0</v>
      </c>
      <c r="E25" s="90">
        <f t="shared" si="10"/>
        <v>0</v>
      </c>
      <c r="F25" s="90">
        <f t="shared" si="10"/>
        <v>0</v>
      </c>
      <c r="G25" s="90">
        <f t="shared" si="10"/>
        <v>0</v>
      </c>
      <c r="H25" s="92">
        <f t="shared" si="10"/>
        <v>20283.823139999997</v>
      </c>
      <c r="I25" s="92">
        <f t="shared" si="10"/>
        <v>20283.823139999997</v>
      </c>
      <c r="J25" s="92">
        <f t="shared" si="10"/>
        <v>10141.911569999998</v>
      </c>
      <c r="K25" s="92">
        <f t="shared" si="10"/>
        <v>10141.911569999998</v>
      </c>
      <c r="L25" s="92">
        <f t="shared" si="10"/>
        <v>3380.6371899999999</v>
      </c>
      <c r="M25" s="92">
        <f t="shared" si="10"/>
        <v>3380.6371899999999</v>
      </c>
      <c r="N25" s="90"/>
      <c r="O25" s="90"/>
    </row>
    <row r="26" spans="1:15" s="86" customFormat="1" ht="9" customHeight="1" x14ac:dyDescent="0.25">
      <c r="A26" s="220">
        <v>11</v>
      </c>
      <c r="B26" s="221" t="str">
        <f>'Orçamento Resumo'!D16</f>
        <v>TETOS E FORROS</v>
      </c>
      <c r="C26" s="222">
        <f>'Orçamento Resumo'!H16</f>
        <v>38203.589999999997</v>
      </c>
      <c r="D26" s="88">
        <v>0</v>
      </c>
      <c r="E26" s="88"/>
      <c r="F26" s="88"/>
      <c r="G26" s="88"/>
      <c r="H26" s="87">
        <v>25</v>
      </c>
      <c r="I26" s="87">
        <v>25</v>
      </c>
      <c r="J26" s="87">
        <v>20</v>
      </c>
      <c r="K26" s="87">
        <v>15</v>
      </c>
      <c r="L26" s="87">
        <v>10</v>
      </c>
      <c r="M26" s="87">
        <v>5</v>
      </c>
      <c r="N26" s="88"/>
      <c r="O26" s="90"/>
    </row>
    <row r="27" spans="1:15" s="86" customFormat="1" ht="9" customHeight="1" x14ac:dyDescent="0.25">
      <c r="A27" s="220"/>
      <c r="B27" s="221"/>
      <c r="C27" s="222"/>
      <c r="D27" s="90">
        <f t="shared" ref="D27:M27" si="11">$C$26*D26/100</f>
        <v>0</v>
      </c>
      <c r="E27" s="90">
        <f t="shared" si="11"/>
        <v>0</v>
      </c>
      <c r="F27" s="90">
        <f t="shared" si="11"/>
        <v>0</v>
      </c>
      <c r="G27" s="90">
        <f t="shared" si="11"/>
        <v>0</v>
      </c>
      <c r="H27" s="89">
        <f t="shared" si="11"/>
        <v>9550.8974999999991</v>
      </c>
      <c r="I27" s="89">
        <f t="shared" si="11"/>
        <v>9550.8974999999991</v>
      </c>
      <c r="J27" s="89">
        <f t="shared" si="11"/>
        <v>7640.7179999999989</v>
      </c>
      <c r="K27" s="89">
        <f t="shared" si="11"/>
        <v>5730.5384999999997</v>
      </c>
      <c r="L27" s="89">
        <f t="shared" si="11"/>
        <v>3820.3589999999995</v>
      </c>
      <c r="M27" s="89">
        <f t="shared" si="11"/>
        <v>1910.1794999999997</v>
      </c>
      <c r="N27" s="90"/>
      <c r="O27" s="90"/>
    </row>
    <row r="28" spans="1:15" s="86" customFormat="1" ht="9" customHeight="1" x14ac:dyDescent="0.25">
      <c r="A28" s="220">
        <v>12</v>
      </c>
      <c r="B28" s="221" t="str">
        <f>'Orçamento Resumo'!D17</f>
        <v>REVESTIMENTO DE PAREDES</v>
      </c>
      <c r="C28" s="222">
        <f>'Orçamento Resumo'!H17</f>
        <v>80980.427599999995</v>
      </c>
      <c r="D28" s="88">
        <v>0</v>
      </c>
      <c r="E28" s="88"/>
      <c r="F28" s="88"/>
      <c r="G28" s="88"/>
      <c r="H28" s="91">
        <v>15</v>
      </c>
      <c r="I28" s="91">
        <v>20</v>
      </c>
      <c r="J28" s="91">
        <v>20</v>
      </c>
      <c r="K28" s="91">
        <v>15</v>
      </c>
      <c r="L28" s="91">
        <v>15</v>
      </c>
      <c r="M28" s="91">
        <v>10</v>
      </c>
      <c r="N28" s="91">
        <v>5</v>
      </c>
      <c r="O28" s="90"/>
    </row>
    <row r="29" spans="1:15" s="86" customFormat="1" ht="9" customHeight="1" x14ac:dyDescent="0.25">
      <c r="A29" s="220"/>
      <c r="B29" s="221"/>
      <c r="C29" s="222"/>
      <c r="D29" s="90">
        <f t="shared" ref="D29:N29" si="12">$C$28*D28/100</f>
        <v>0</v>
      </c>
      <c r="E29" s="90">
        <f t="shared" si="12"/>
        <v>0</v>
      </c>
      <c r="F29" s="90">
        <f t="shared" si="12"/>
        <v>0</v>
      </c>
      <c r="G29" s="90">
        <f t="shared" si="12"/>
        <v>0</v>
      </c>
      <c r="H29" s="92">
        <f t="shared" si="12"/>
        <v>12147.064139999999</v>
      </c>
      <c r="I29" s="92">
        <f t="shared" si="12"/>
        <v>16196.085519999999</v>
      </c>
      <c r="J29" s="92">
        <f t="shared" si="12"/>
        <v>16196.085519999999</v>
      </c>
      <c r="K29" s="92">
        <f t="shared" si="12"/>
        <v>12147.064139999999</v>
      </c>
      <c r="L29" s="92">
        <f t="shared" si="12"/>
        <v>12147.064139999999</v>
      </c>
      <c r="M29" s="92">
        <f t="shared" si="12"/>
        <v>8098.0427599999994</v>
      </c>
      <c r="N29" s="92">
        <f t="shared" si="12"/>
        <v>4049.0213799999997</v>
      </c>
      <c r="O29" s="90"/>
    </row>
    <row r="30" spans="1:15" s="86" customFormat="1" ht="9" customHeight="1" x14ac:dyDescent="0.25">
      <c r="A30" s="220">
        <v>13</v>
      </c>
      <c r="B30" s="221" t="str">
        <f>'Orçamento Resumo'!D18</f>
        <v>PISOS INTERNOS E EXTERNOS</v>
      </c>
      <c r="C30" s="222">
        <f>'Orçamento Resumo'!H18</f>
        <v>176394.93</v>
      </c>
      <c r="D30" s="88">
        <v>0</v>
      </c>
      <c r="E30" s="88"/>
      <c r="F30" s="88"/>
      <c r="G30" s="88"/>
      <c r="H30" s="87">
        <v>20</v>
      </c>
      <c r="I30" s="87">
        <v>20</v>
      </c>
      <c r="J30" s="87">
        <v>20</v>
      </c>
      <c r="K30" s="87">
        <v>10</v>
      </c>
      <c r="L30" s="87">
        <v>10</v>
      </c>
      <c r="M30" s="87">
        <v>10</v>
      </c>
      <c r="N30" s="87">
        <v>10</v>
      </c>
      <c r="O30" s="90"/>
    </row>
    <row r="31" spans="1:15" s="86" customFormat="1" ht="9" customHeight="1" x14ac:dyDescent="0.25">
      <c r="A31" s="220"/>
      <c r="B31" s="221"/>
      <c r="C31" s="222"/>
      <c r="D31" s="90">
        <f t="shared" ref="D31:N31" si="13">$C$30*D30/100</f>
        <v>0</v>
      </c>
      <c r="E31" s="90">
        <f t="shared" si="13"/>
        <v>0</v>
      </c>
      <c r="F31" s="90">
        <f t="shared" si="13"/>
        <v>0</v>
      </c>
      <c r="G31" s="90">
        <f t="shared" si="13"/>
        <v>0</v>
      </c>
      <c r="H31" s="89">
        <f t="shared" si="13"/>
        <v>35278.985999999997</v>
      </c>
      <c r="I31" s="89">
        <f t="shared" si="13"/>
        <v>35278.985999999997</v>
      </c>
      <c r="J31" s="89">
        <f t="shared" si="13"/>
        <v>35278.985999999997</v>
      </c>
      <c r="K31" s="89">
        <f t="shared" si="13"/>
        <v>17639.492999999999</v>
      </c>
      <c r="L31" s="89">
        <f t="shared" si="13"/>
        <v>17639.492999999999</v>
      </c>
      <c r="M31" s="89">
        <f t="shared" si="13"/>
        <v>17639.492999999999</v>
      </c>
      <c r="N31" s="89">
        <f t="shared" si="13"/>
        <v>17639.492999999999</v>
      </c>
      <c r="O31" s="90"/>
    </row>
    <row r="32" spans="1:15" s="86" customFormat="1" ht="9" customHeight="1" x14ac:dyDescent="0.25">
      <c r="A32" s="220">
        <v>14</v>
      </c>
      <c r="B32" s="221" t="str">
        <f>'Orçamento Resumo'!D19</f>
        <v>INSTALAÇÕES HIDRO-SANITÁRIAS</v>
      </c>
      <c r="C32" s="222">
        <f>'Orçamento Resumo'!H19</f>
        <v>48898.670000000006</v>
      </c>
      <c r="D32" s="88"/>
      <c r="E32" s="88"/>
      <c r="F32" s="91">
        <v>10</v>
      </c>
      <c r="G32" s="91">
        <v>15</v>
      </c>
      <c r="H32" s="91">
        <v>15</v>
      </c>
      <c r="I32" s="91">
        <v>15</v>
      </c>
      <c r="J32" s="91">
        <v>10</v>
      </c>
      <c r="K32" s="91">
        <v>10</v>
      </c>
      <c r="L32" s="91">
        <v>10</v>
      </c>
      <c r="M32" s="91">
        <v>10</v>
      </c>
      <c r="N32" s="91">
        <v>5</v>
      </c>
      <c r="O32" s="90"/>
    </row>
    <row r="33" spans="1:15" s="86" customFormat="1" ht="9" customHeight="1" x14ac:dyDescent="0.25">
      <c r="A33" s="220"/>
      <c r="B33" s="221"/>
      <c r="C33" s="222"/>
      <c r="D33" s="90">
        <f t="shared" ref="D33:O33" si="14">$C$32*D32/100</f>
        <v>0</v>
      </c>
      <c r="E33" s="90">
        <f t="shared" si="14"/>
        <v>0</v>
      </c>
      <c r="F33" s="92">
        <f t="shared" si="14"/>
        <v>4889.8670000000011</v>
      </c>
      <c r="G33" s="92">
        <f t="shared" si="14"/>
        <v>7334.8005000000003</v>
      </c>
      <c r="H33" s="92">
        <f t="shared" si="14"/>
        <v>7334.8005000000003</v>
      </c>
      <c r="I33" s="92">
        <f t="shared" si="14"/>
        <v>7334.8005000000003</v>
      </c>
      <c r="J33" s="92">
        <f t="shared" si="14"/>
        <v>4889.8670000000011</v>
      </c>
      <c r="K33" s="92">
        <f t="shared" si="14"/>
        <v>4889.8670000000011</v>
      </c>
      <c r="L33" s="92">
        <f t="shared" si="14"/>
        <v>4889.8670000000011</v>
      </c>
      <c r="M33" s="92">
        <f t="shared" si="14"/>
        <v>4889.8670000000011</v>
      </c>
      <c r="N33" s="92">
        <f t="shared" si="14"/>
        <v>2444.9335000000005</v>
      </c>
      <c r="O33" s="90">
        <f t="shared" si="14"/>
        <v>0</v>
      </c>
    </row>
    <row r="34" spans="1:15" s="86" customFormat="1" ht="9" customHeight="1" x14ac:dyDescent="0.25">
      <c r="A34" s="220">
        <v>15</v>
      </c>
      <c r="B34" s="221" t="str">
        <f>'Orçamento Resumo'!D20</f>
        <v>INSTALAÇÕES ELÉTRICAS</v>
      </c>
      <c r="C34" s="222">
        <f>'Orçamento Resumo'!H20</f>
        <v>130570.73999999996</v>
      </c>
      <c r="D34" s="88"/>
      <c r="E34" s="88"/>
      <c r="F34" s="87">
        <v>10</v>
      </c>
      <c r="G34" s="87">
        <v>15</v>
      </c>
      <c r="H34" s="87">
        <v>15</v>
      </c>
      <c r="I34" s="87">
        <v>15</v>
      </c>
      <c r="J34" s="87">
        <v>10</v>
      </c>
      <c r="K34" s="87">
        <v>10</v>
      </c>
      <c r="L34" s="87">
        <v>10</v>
      </c>
      <c r="M34" s="87">
        <v>10</v>
      </c>
      <c r="N34" s="87">
        <v>5</v>
      </c>
      <c r="O34" s="88"/>
    </row>
    <row r="35" spans="1:15" s="86" customFormat="1" ht="9" customHeight="1" x14ac:dyDescent="0.25">
      <c r="A35" s="220"/>
      <c r="B35" s="221"/>
      <c r="C35" s="222"/>
      <c r="D35" s="90">
        <f t="shared" ref="D35:O35" si="15">$C$34*D34/100</f>
        <v>0</v>
      </c>
      <c r="E35" s="90">
        <f t="shared" si="15"/>
        <v>0</v>
      </c>
      <c r="F35" s="89">
        <f t="shared" si="15"/>
        <v>13057.073999999997</v>
      </c>
      <c r="G35" s="89">
        <f t="shared" si="15"/>
        <v>19585.610999999994</v>
      </c>
      <c r="H35" s="89">
        <f t="shared" si="15"/>
        <v>19585.610999999994</v>
      </c>
      <c r="I35" s="89">
        <f t="shared" si="15"/>
        <v>19585.610999999994</v>
      </c>
      <c r="J35" s="89">
        <f t="shared" si="15"/>
        <v>13057.073999999997</v>
      </c>
      <c r="K35" s="89">
        <f t="shared" si="15"/>
        <v>13057.073999999997</v>
      </c>
      <c r="L35" s="89">
        <f t="shared" si="15"/>
        <v>13057.073999999997</v>
      </c>
      <c r="M35" s="89">
        <f t="shared" si="15"/>
        <v>13057.073999999997</v>
      </c>
      <c r="N35" s="89">
        <f t="shared" si="15"/>
        <v>6528.5369999999984</v>
      </c>
      <c r="O35" s="90">
        <f t="shared" si="15"/>
        <v>0</v>
      </c>
    </row>
    <row r="36" spans="1:15" s="86" customFormat="1" ht="9" customHeight="1" x14ac:dyDescent="0.25">
      <c r="A36" s="220">
        <v>16</v>
      </c>
      <c r="B36" s="221" t="str">
        <f>'Orçamento Resumo'!D21</f>
        <v>OUTRAS INSTALAÇÕES</v>
      </c>
      <c r="C36" s="222">
        <f>'Orçamento Resumo'!H21</f>
        <v>80699.37999999999</v>
      </c>
      <c r="D36" s="88">
        <v>0</v>
      </c>
      <c r="E36" s="88">
        <v>0</v>
      </c>
      <c r="F36" s="91">
        <v>10</v>
      </c>
      <c r="G36" s="91">
        <v>15</v>
      </c>
      <c r="H36" s="91">
        <v>15</v>
      </c>
      <c r="I36" s="91">
        <v>15</v>
      </c>
      <c r="J36" s="91">
        <v>10</v>
      </c>
      <c r="K36" s="91">
        <v>10</v>
      </c>
      <c r="L36" s="91">
        <v>10</v>
      </c>
      <c r="M36" s="91">
        <v>10</v>
      </c>
      <c r="N36" s="91">
        <v>5</v>
      </c>
      <c r="O36" s="88"/>
    </row>
    <row r="37" spans="1:15" s="86" customFormat="1" ht="9" customHeight="1" x14ac:dyDescent="0.25">
      <c r="A37" s="220"/>
      <c r="B37" s="221"/>
      <c r="C37" s="222"/>
      <c r="D37" s="90">
        <f t="shared" ref="D37:O37" si="16">$C$36*D36/100</f>
        <v>0</v>
      </c>
      <c r="E37" s="90">
        <f t="shared" si="16"/>
        <v>0</v>
      </c>
      <c r="F37" s="92">
        <f t="shared" si="16"/>
        <v>8069.9379999999992</v>
      </c>
      <c r="G37" s="92">
        <f t="shared" si="16"/>
        <v>12104.906999999999</v>
      </c>
      <c r="H37" s="92">
        <f t="shared" si="16"/>
        <v>12104.906999999999</v>
      </c>
      <c r="I37" s="92">
        <f t="shared" si="16"/>
        <v>12104.906999999999</v>
      </c>
      <c r="J37" s="92">
        <f t="shared" si="16"/>
        <v>8069.9379999999992</v>
      </c>
      <c r="K37" s="92">
        <f t="shared" si="16"/>
        <v>8069.9379999999992</v>
      </c>
      <c r="L37" s="92">
        <f t="shared" si="16"/>
        <v>8069.9379999999992</v>
      </c>
      <c r="M37" s="92">
        <f t="shared" si="16"/>
        <v>8069.9379999999992</v>
      </c>
      <c r="N37" s="92">
        <f t="shared" si="16"/>
        <v>4034.9689999999996</v>
      </c>
      <c r="O37" s="90">
        <f t="shared" si="16"/>
        <v>0</v>
      </c>
    </row>
    <row r="38" spans="1:15" s="86" customFormat="1" ht="9" customHeight="1" x14ac:dyDescent="0.25">
      <c r="A38" s="220">
        <v>17</v>
      </c>
      <c r="B38" s="221" t="str">
        <f>'Orçamento Resumo'!D22</f>
        <v>APARELHOS HIDRO-SANITÁRIOS</v>
      </c>
      <c r="C38" s="222">
        <f>'Orçamento Resumo'!H22</f>
        <v>51032.429199999999</v>
      </c>
      <c r="D38" s="88"/>
      <c r="E38" s="88"/>
      <c r="F38" s="88"/>
      <c r="G38" s="88"/>
      <c r="H38" s="88"/>
      <c r="I38" s="88"/>
      <c r="J38" s="88"/>
      <c r="K38" s="88"/>
      <c r="L38" s="88"/>
      <c r="M38" s="87">
        <v>40</v>
      </c>
      <c r="N38" s="87">
        <v>50</v>
      </c>
      <c r="O38" s="87">
        <v>10</v>
      </c>
    </row>
    <row r="39" spans="1:15" s="86" customFormat="1" ht="9" customHeight="1" x14ac:dyDescent="0.25">
      <c r="A39" s="220"/>
      <c r="B39" s="221"/>
      <c r="C39" s="222"/>
      <c r="D39" s="90">
        <f t="shared" ref="D39:I39" si="17">$C$38*D38/100</f>
        <v>0</v>
      </c>
      <c r="E39" s="90">
        <f t="shared" si="17"/>
        <v>0</v>
      </c>
      <c r="F39" s="90">
        <f t="shared" si="17"/>
        <v>0</v>
      </c>
      <c r="G39" s="90">
        <f t="shared" si="17"/>
        <v>0</v>
      </c>
      <c r="H39" s="90">
        <f t="shared" si="17"/>
        <v>0</v>
      </c>
      <c r="I39" s="90">
        <f t="shared" si="17"/>
        <v>0</v>
      </c>
      <c r="J39" s="90"/>
      <c r="K39" s="90"/>
      <c r="L39" s="90"/>
      <c r="M39" s="89">
        <f>$C$38*M38/100</f>
        <v>20412.971680000002</v>
      </c>
      <c r="N39" s="89">
        <f>$C$38*N38/100</f>
        <v>25516.214599999999</v>
      </c>
      <c r="O39" s="89">
        <f>$C$38*O38/100</f>
        <v>5103.2429200000006</v>
      </c>
    </row>
    <row r="40" spans="1:15" s="86" customFormat="1" ht="9" customHeight="1" x14ac:dyDescent="0.25">
      <c r="A40" s="220">
        <v>18</v>
      </c>
      <c r="B40" s="221" t="str">
        <f>'Orçamento Resumo'!D23</f>
        <v>APARELHOS ELÉTRICOS</v>
      </c>
      <c r="C40" s="222">
        <f>'Orçamento Resumo'!H23</f>
        <v>74609.62</v>
      </c>
      <c r="D40" s="88">
        <v>0</v>
      </c>
      <c r="E40" s="88">
        <v>0</v>
      </c>
      <c r="F40" s="88"/>
      <c r="G40" s="88"/>
      <c r="H40" s="88"/>
      <c r="I40" s="88">
        <v>0</v>
      </c>
      <c r="J40" s="88"/>
      <c r="K40" s="88"/>
      <c r="L40" s="88"/>
      <c r="M40" s="91">
        <v>40</v>
      </c>
      <c r="N40" s="91">
        <v>50</v>
      </c>
      <c r="O40" s="91">
        <v>10</v>
      </c>
    </row>
    <row r="41" spans="1:15" s="86" customFormat="1" ht="9" customHeight="1" x14ac:dyDescent="0.25">
      <c r="A41" s="220"/>
      <c r="B41" s="221"/>
      <c r="C41" s="222"/>
      <c r="D41" s="90">
        <f t="shared" ref="D41:I41" si="18">$C$40*D40/100</f>
        <v>0</v>
      </c>
      <c r="E41" s="90">
        <f t="shared" si="18"/>
        <v>0</v>
      </c>
      <c r="F41" s="90">
        <f t="shared" si="18"/>
        <v>0</v>
      </c>
      <c r="G41" s="90">
        <f t="shared" si="18"/>
        <v>0</v>
      </c>
      <c r="H41" s="90">
        <f t="shared" si="18"/>
        <v>0</v>
      </c>
      <c r="I41" s="90">
        <f t="shared" si="18"/>
        <v>0</v>
      </c>
      <c r="J41" s="90"/>
      <c r="K41" s="90"/>
      <c r="L41" s="90"/>
      <c r="M41" s="92">
        <f>$C$40*M40/100</f>
        <v>29843.847999999998</v>
      </c>
      <c r="N41" s="92">
        <f>$C$40*N40/100</f>
        <v>37304.81</v>
      </c>
      <c r="O41" s="92">
        <f>$C$40*O40/100</f>
        <v>7460.9619999999995</v>
      </c>
    </row>
    <row r="42" spans="1:15" s="86" customFormat="1" ht="9" customHeight="1" x14ac:dyDescent="0.25">
      <c r="A42" s="220">
        <v>19</v>
      </c>
      <c r="B42" s="221" t="str">
        <f>'Orçamento Resumo'!D24</f>
        <v>PINTURA</v>
      </c>
      <c r="C42" s="222">
        <f>'Orçamento Resumo'!H24</f>
        <v>97652.607200000013</v>
      </c>
      <c r="D42" s="88">
        <v>0</v>
      </c>
      <c r="E42" s="88">
        <v>0</v>
      </c>
      <c r="F42" s="88"/>
      <c r="G42" s="88">
        <v>0</v>
      </c>
      <c r="H42" s="88"/>
      <c r="I42" s="88"/>
      <c r="J42" s="88"/>
      <c r="K42" s="87">
        <v>15</v>
      </c>
      <c r="L42" s="87">
        <v>15</v>
      </c>
      <c r="M42" s="87">
        <v>30</v>
      </c>
      <c r="N42" s="87">
        <v>30</v>
      </c>
      <c r="O42" s="87">
        <v>10</v>
      </c>
    </row>
    <row r="43" spans="1:15" s="86" customFormat="1" ht="9" customHeight="1" x14ac:dyDescent="0.25">
      <c r="A43" s="220"/>
      <c r="B43" s="221"/>
      <c r="C43" s="222"/>
      <c r="D43" s="90">
        <f>$C$42*D42/100</f>
        <v>0</v>
      </c>
      <c r="E43" s="90">
        <f>$C$42*E42/100</f>
        <v>0</v>
      </c>
      <c r="F43" s="90">
        <f>$C$42*F42/100</f>
        <v>0</v>
      </c>
      <c r="G43" s="90">
        <f>$C$42*G42/100</f>
        <v>0</v>
      </c>
      <c r="H43" s="90"/>
      <c r="I43" s="90"/>
      <c r="J43" s="90"/>
      <c r="K43" s="89">
        <f>$C$42*K42/100</f>
        <v>14647.891080000003</v>
      </c>
      <c r="L43" s="89">
        <f>$C$42*L42/100</f>
        <v>14647.891080000003</v>
      </c>
      <c r="M43" s="89">
        <f>$C$42*M42/100</f>
        <v>29295.782160000006</v>
      </c>
      <c r="N43" s="89">
        <f>$C$42*N42/100</f>
        <v>29295.782160000006</v>
      </c>
      <c r="O43" s="89">
        <f>$C$42*O42/100</f>
        <v>9765.260720000002</v>
      </c>
    </row>
    <row r="44" spans="1:15" s="86" customFormat="1" ht="9" customHeight="1" x14ac:dyDescent="0.25">
      <c r="A44" s="220">
        <v>20</v>
      </c>
      <c r="B44" s="221" t="str">
        <f>'Orçamento Resumo'!D25</f>
        <v>SERVIÇOS COMPLEMENTARES EXTERNOS</v>
      </c>
      <c r="C44" s="222">
        <f>'Orçamento Resumo'!H25</f>
        <v>8625.5689999999995</v>
      </c>
      <c r="D44" s="88">
        <v>0</v>
      </c>
      <c r="E44" s="88">
        <v>0</v>
      </c>
      <c r="F44" s="88">
        <v>0</v>
      </c>
      <c r="G44" s="88">
        <v>0</v>
      </c>
      <c r="H44" s="88">
        <v>0</v>
      </c>
      <c r="I44" s="88">
        <v>0</v>
      </c>
      <c r="J44" s="88"/>
      <c r="K44" s="88"/>
      <c r="L44" s="88"/>
      <c r="M44" s="88"/>
      <c r="N44" s="88"/>
      <c r="O44" s="91">
        <v>100</v>
      </c>
    </row>
    <row r="45" spans="1:15" s="86" customFormat="1" ht="9" customHeight="1" x14ac:dyDescent="0.25">
      <c r="A45" s="220"/>
      <c r="B45" s="221"/>
      <c r="C45" s="222"/>
      <c r="D45" s="90">
        <f t="shared" ref="D45:I45" si="19">$C$44*D44/100</f>
        <v>0</v>
      </c>
      <c r="E45" s="90">
        <f t="shared" si="19"/>
        <v>0</v>
      </c>
      <c r="F45" s="90">
        <f t="shared" si="19"/>
        <v>0</v>
      </c>
      <c r="G45" s="90">
        <f t="shared" si="19"/>
        <v>0</v>
      </c>
      <c r="H45" s="90">
        <f t="shared" si="19"/>
        <v>0</v>
      </c>
      <c r="I45" s="90">
        <f t="shared" si="19"/>
        <v>0</v>
      </c>
      <c r="J45" s="90"/>
      <c r="K45" s="90"/>
      <c r="L45" s="90"/>
      <c r="M45" s="90"/>
      <c r="N45" s="90">
        <f>$C$44*N44/100</f>
        <v>0</v>
      </c>
      <c r="O45" s="92">
        <f>$C$44*O44/100</f>
        <v>8625.5689999999995</v>
      </c>
    </row>
    <row r="46" spans="1:15" s="86" customFormat="1" ht="9" customHeight="1" x14ac:dyDescent="0.25">
      <c r="A46" s="220">
        <v>21</v>
      </c>
      <c r="B46" s="221" t="str">
        <f>'Orçamento Resumo'!D26</f>
        <v>SERVIÇOS GERAIS</v>
      </c>
      <c r="C46" s="222">
        <f>'Orçamento Resumo'!H26</f>
        <v>91872.24</v>
      </c>
      <c r="D46" s="87">
        <v>9</v>
      </c>
      <c r="E46" s="87">
        <v>9</v>
      </c>
      <c r="F46" s="87">
        <v>8</v>
      </c>
      <c r="G46" s="87">
        <v>8</v>
      </c>
      <c r="H46" s="87">
        <v>8</v>
      </c>
      <c r="I46" s="87">
        <v>8</v>
      </c>
      <c r="J46" s="87">
        <v>8</v>
      </c>
      <c r="K46" s="87">
        <v>8</v>
      </c>
      <c r="L46" s="87">
        <v>8</v>
      </c>
      <c r="M46" s="87">
        <v>8</v>
      </c>
      <c r="N46" s="87">
        <v>9</v>
      </c>
      <c r="O46" s="87">
        <v>9</v>
      </c>
    </row>
    <row r="47" spans="1:15" s="86" customFormat="1" ht="9" customHeight="1" x14ac:dyDescent="0.25">
      <c r="A47" s="220"/>
      <c r="B47" s="221"/>
      <c r="C47" s="222"/>
      <c r="D47" s="89">
        <f t="shared" ref="D47:O47" si="20">$C$46*D46/100</f>
        <v>8268.5015999999996</v>
      </c>
      <c r="E47" s="89">
        <f t="shared" si="20"/>
        <v>8268.5015999999996</v>
      </c>
      <c r="F47" s="89">
        <f t="shared" si="20"/>
        <v>7349.7792000000009</v>
      </c>
      <c r="G47" s="89">
        <f t="shared" si="20"/>
        <v>7349.7792000000009</v>
      </c>
      <c r="H47" s="89">
        <f t="shared" si="20"/>
        <v>7349.7792000000009</v>
      </c>
      <c r="I47" s="89">
        <f t="shared" si="20"/>
        <v>7349.7792000000009</v>
      </c>
      <c r="J47" s="89">
        <f t="shared" si="20"/>
        <v>7349.7792000000009</v>
      </c>
      <c r="K47" s="89">
        <f t="shared" si="20"/>
        <v>7349.7792000000009</v>
      </c>
      <c r="L47" s="89">
        <f t="shared" si="20"/>
        <v>7349.7792000000009</v>
      </c>
      <c r="M47" s="89">
        <f t="shared" si="20"/>
        <v>7349.7792000000009</v>
      </c>
      <c r="N47" s="89">
        <f t="shared" si="20"/>
        <v>8268.5015999999996</v>
      </c>
      <c r="O47" s="89">
        <f t="shared" si="20"/>
        <v>8268.5015999999996</v>
      </c>
    </row>
    <row r="48" spans="1:15" s="86" customFormat="1" ht="20.100000000000001" customHeight="1" x14ac:dyDescent="0.25">
      <c r="A48" s="93"/>
      <c r="B48" s="94" t="s">
        <v>1086</v>
      </c>
      <c r="C48" s="222">
        <f>SUM(C6:C46)+0.01</f>
        <v>1841914.6238999993</v>
      </c>
      <c r="D48" s="88">
        <f t="shared" ref="D48:O48" si="21">SUM(D7,D9,D11,D13,D15,D17,D19,D21,D23,D25,D27,D29,D31,D33,D35,D37,D39,D41,D43,D45,D47)</f>
        <v>100670.33130000001</v>
      </c>
      <c r="E48" s="88">
        <f t="shared" si="21"/>
        <v>139096.76090499997</v>
      </c>
      <c r="F48" s="88">
        <f t="shared" si="21"/>
        <v>208433.50473499997</v>
      </c>
      <c r="G48" s="88">
        <f t="shared" si="21"/>
        <v>306017.48029499996</v>
      </c>
      <c r="H48" s="88">
        <f t="shared" si="21"/>
        <v>196420.71561500002</v>
      </c>
      <c r="I48" s="88">
        <f t="shared" si="21"/>
        <v>168136.48526999998</v>
      </c>
      <c r="J48" s="88">
        <f t="shared" si="21"/>
        <v>137359.94429999997</v>
      </c>
      <c r="K48" s="88">
        <f t="shared" si="21"/>
        <v>124493.35149999999</v>
      </c>
      <c r="L48" s="88">
        <f t="shared" si="21"/>
        <v>96749.472609999983</v>
      </c>
      <c r="M48" s="88">
        <f t="shared" si="21"/>
        <v>158686.34976999997</v>
      </c>
      <c r="N48" s="88">
        <f t="shared" si="21"/>
        <v>156265.94543999998</v>
      </c>
      <c r="O48" s="88">
        <f t="shared" si="21"/>
        <v>49584.272160000008</v>
      </c>
    </row>
    <row r="49" spans="1:15" s="86" customFormat="1" ht="20.100000000000001" customHeight="1" x14ac:dyDescent="0.25">
      <c r="A49" s="93"/>
      <c r="B49" s="94" t="s">
        <v>1087</v>
      </c>
      <c r="C49" s="222"/>
      <c r="D49" s="88">
        <f>D48</f>
        <v>100670.33130000001</v>
      </c>
      <c r="E49" s="88">
        <f t="shared" ref="E49:N49" si="22">E48+D49</f>
        <v>239767.09220499999</v>
      </c>
      <c r="F49" s="88">
        <f t="shared" si="22"/>
        <v>448200.59693999996</v>
      </c>
      <c r="G49" s="88">
        <f t="shared" si="22"/>
        <v>754218.07723499998</v>
      </c>
      <c r="H49" s="88">
        <f t="shared" si="22"/>
        <v>950638.79284999997</v>
      </c>
      <c r="I49" s="88">
        <f t="shared" si="22"/>
        <v>1118775.2781199999</v>
      </c>
      <c r="J49" s="88">
        <f t="shared" si="22"/>
        <v>1256135.22242</v>
      </c>
      <c r="K49" s="88">
        <f t="shared" si="22"/>
        <v>1380628.5739199999</v>
      </c>
      <c r="L49" s="88">
        <f t="shared" si="22"/>
        <v>1477378.0465299999</v>
      </c>
      <c r="M49" s="88">
        <f t="shared" si="22"/>
        <v>1636064.3962999999</v>
      </c>
      <c r="N49" s="88">
        <f t="shared" si="22"/>
        <v>1792330.3417399998</v>
      </c>
      <c r="O49" s="88">
        <f>O48+N49+0.01</f>
        <v>1841914.6238999998</v>
      </c>
    </row>
    <row r="53" spans="1:15" x14ac:dyDescent="0.25">
      <c r="B53" s="1" t="s">
        <v>1064</v>
      </c>
      <c r="C53" s="1"/>
      <c r="M53" s="80" t="s">
        <v>1065</v>
      </c>
      <c r="N53" s="223">
        <v>43832</v>
      </c>
      <c r="O53" s="223"/>
    </row>
    <row r="54" spans="1:15" ht="11.25" customHeight="1" x14ac:dyDescent="0.25">
      <c r="B54" s="1"/>
      <c r="C54" s="1" t="s">
        <v>1066</v>
      </c>
    </row>
    <row r="55" spans="1:15" x14ac:dyDescent="0.25">
      <c r="B55" s="1"/>
      <c r="C55" s="1" t="s">
        <v>1067</v>
      </c>
    </row>
  </sheetData>
  <mergeCells count="66">
    <mergeCell ref="A1:O1"/>
    <mergeCell ref="A6:A7"/>
    <mergeCell ref="B6:B7"/>
    <mergeCell ref="C6:C7"/>
    <mergeCell ref="A8:A9"/>
    <mergeCell ref="B8:B9"/>
    <mergeCell ref="C8:C9"/>
    <mergeCell ref="A10:A11"/>
    <mergeCell ref="B10:B11"/>
    <mergeCell ref="C10:C11"/>
    <mergeCell ref="A12:A13"/>
    <mergeCell ref="B12:B13"/>
    <mergeCell ref="C12:C13"/>
    <mergeCell ref="A14:A15"/>
    <mergeCell ref="B14:B15"/>
    <mergeCell ref="C14:C15"/>
    <mergeCell ref="A16:A17"/>
    <mergeCell ref="B16:B17"/>
    <mergeCell ref="C16:C17"/>
    <mergeCell ref="A18:A19"/>
    <mergeCell ref="B18:B19"/>
    <mergeCell ref="C18:C19"/>
    <mergeCell ref="A20:A21"/>
    <mergeCell ref="B20:B21"/>
    <mergeCell ref="C20:C21"/>
    <mergeCell ref="A22:A23"/>
    <mergeCell ref="B22:B23"/>
    <mergeCell ref="C22:C23"/>
    <mergeCell ref="A24:A25"/>
    <mergeCell ref="B24:B25"/>
    <mergeCell ref="C24:C25"/>
    <mergeCell ref="A26:A27"/>
    <mergeCell ref="B26:B27"/>
    <mergeCell ref="C26:C27"/>
    <mergeCell ref="A28:A29"/>
    <mergeCell ref="B28:B29"/>
    <mergeCell ref="C28:C29"/>
    <mergeCell ref="A30:A31"/>
    <mergeCell ref="B30:B31"/>
    <mergeCell ref="C30:C31"/>
    <mergeCell ref="A32:A33"/>
    <mergeCell ref="B32:B33"/>
    <mergeCell ref="C32:C33"/>
    <mergeCell ref="A34:A35"/>
    <mergeCell ref="B34:B35"/>
    <mergeCell ref="C34:C35"/>
    <mergeCell ref="A36:A37"/>
    <mergeCell ref="B36:B37"/>
    <mergeCell ref="C36:C37"/>
    <mergeCell ref="A38:A39"/>
    <mergeCell ref="B38:B39"/>
    <mergeCell ref="C38:C39"/>
    <mergeCell ref="A40:A41"/>
    <mergeCell ref="B40:B41"/>
    <mergeCell ref="C40:C41"/>
    <mergeCell ref="A42:A43"/>
    <mergeCell ref="B42:B43"/>
    <mergeCell ref="C42:C43"/>
    <mergeCell ref="A44:A45"/>
    <mergeCell ref="B44:B45"/>
    <mergeCell ref="C44:C45"/>
    <mergeCell ref="A46:A47"/>
    <mergeCell ref="B46:B47"/>
    <mergeCell ref="C46:C47"/>
    <mergeCell ref="C48:C49"/>
    <mergeCell ref="N53:O53"/>
  </mergeCells>
  <printOptions horizontalCentered="1"/>
  <pageMargins left="0.59027777777777801" right="0.59027777777777801" top="0.59027777777777801" bottom="0.78749999999999998" header="0.51180555555555496" footer="0.39374999999999999"/>
  <pageSetup paperSize="9" scale="85" firstPageNumber="0" orientation="landscape" horizontalDpi="300" verticalDpi="300" r:id="rId1"/>
  <headerFooter>
    <oddFooter>&amp;L&amp;8&amp;F/&amp;A&amp;R&amp;8Pag.: &amp;P/&amp;N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J58"/>
  <sheetViews>
    <sheetView showGridLines="0" showZeros="0" topLeftCell="A43" zoomScaleNormal="100" zoomScalePageLayoutView="120" workbookViewId="0">
      <selection activeCell="E57" sqref="E57"/>
    </sheetView>
  </sheetViews>
  <sheetFormatPr defaultColWidth="9.140625" defaultRowHeight="15" x14ac:dyDescent="0.25"/>
  <cols>
    <col min="1" max="1" width="11" style="95" customWidth="1"/>
    <col min="2" max="2" width="40.42578125" style="95" customWidth="1"/>
    <col min="3" max="3" width="11.7109375" style="96" customWidth="1"/>
    <col min="4" max="4" width="3.140625" style="97" customWidth="1"/>
    <col min="5" max="5" width="11" style="95" customWidth="1"/>
    <col min="6" max="6" width="34.42578125" style="95" customWidth="1"/>
    <col min="7" max="256" width="9.140625" style="95"/>
    <col min="257" max="257" width="11" style="95" customWidth="1"/>
    <col min="258" max="258" width="40.42578125" style="95" customWidth="1"/>
    <col min="259" max="259" width="11.7109375" style="95" customWidth="1"/>
    <col min="260" max="260" width="3.140625" style="95" customWidth="1"/>
    <col min="261" max="261" width="11" style="95" customWidth="1"/>
    <col min="262" max="262" width="34.42578125" style="95" customWidth="1"/>
    <col min="263" max="512" width="9.140625" style="95"/>
    <col min="513" max="513" width="11" style="95" customWidth="1"/>
    <col min="514" max="514" width="40.42578125" style="95" customWidth="1"/>
    <col min="515" max="515" width="11.7109375" style="95" customWidth="1"/>
    <col min="516" max="516" width="3.140625" style="95" customWidth="1"/>
    <col min="517" max="517" width="11" style="95" customWidth="1"/>
    <col min="518" max="518" width="34.42578125" style="95" customWidth="1"/>
    <col min="519" max="768" width="9.140625" style="95"/>
    <col min="769" max="769" width="11" style="95" customWidth="1"/>
    <col min="770" max="770" width="40.42578125" style="95" customWidth="1"/>
    <col min="771" max="771" width="11.7109375" style="95" customWidth="1"/>
    <col min="772" max="772" width="3.140625" style="95" customWidth="1"/>
    <col min="773" max="773" width="11" style="95" customWidth="1"/>
    <col min="774" max="774" width="34.42578125" style="95" customWidth="1"/>
    <col min="775" max="1024" width="9.140625" style="95"/>
  </cols>
  <sheetData>
    <row r="1" spans="1:8" s="99" customFormat="1" x14ac:dyDescent="0.2">
      <c r="A1" s="226" t="s">
        <v>1088</v>
      </c>
      <c r="B1" s="226"/>
      <c r="C1" s="226"/>
      <c r="D1" s="226"/>
      <c r="E1" s="98"/>
      <c r="F1" s="98"/>
      <c r="H1" s="100"/>
    </row>
    <row r="2" spans="1:8" s="102" customFormat="1" ht="12.75" x14ac:dyDescent="0.2">
      <c r="A2" s="101"/>
      <c r="B2" s="101"/>
      <c r="C2" s="101"/>
      <c r="D2" s="101"/>
      <c r="E2" s="101"/>
      <c r="F2" s="101"/>
      <c r="H2" s="103"/>
    </row>
    <row r="3" spans="1:8" s="105" customFormat="1" ht="12.75" customHeight="1" x14ac:dyDescent="0.2">
      <c r="A3" s="104" t="s">
        <v>1089</v>
      </c>
      <c r="B3" s="227" t="s">
        <v>2</v>
      </c>
      <c r="C3" s="227"/>
      <c r="D3" s="227"/>
      <c r="E3" s="101"/>
    </row>
    <row r="4" spans="1:8" s="105" customFormat="1" ht="12.75" customHeight="1" x14ac:dyDescent="0.2">
      <c r="A4" s="104" t="s">
        <v>4</v>
      </c>
      <c r="B4" s="227" t="s">
        <v>5</v>
      </c>
      <c r="C4" s="227"/>
      <c r="D4" s="227"/>
      <c r="E4" s="101"/>
    </row>
    <row r="5" spans="1:8" s="105" customFormat="1" ht="12.75" x14ac:dyDescent="0.2">
      <c r="A5" s="104" t="s">
        <v>8</v>
      </c>
      <c r="B5" s="106"/>
      <c r="C5" s="106"/>
      <c r="D5" s="106"/>
      <c r="E5" s="101"/>
    </row>
    <row r="6" spans="1:8" s="105" customFormat="1" ht="12.75" x14ac:dyDescent="0.2">
      <c r="A6" s="107"/>
      <c r="B6" s="108"/>
      <c r="C6" s="109"/>
      <c r="D6" s="110"/>
      <c r="E6" s="101"/>
    </row>
    <row r="7" spans="1:8" x14ac:dyDescent="0.25">
      <c r="A7" s="224" t="s">
        <v>1090</v>
      </c>
      <c r="B7" s="224"/>
      <c r="C7" s="224"/>
      <c r="D7" s="224"/>
    </row>
    <row r="8" spans="1:8" s="111" customFormat="1" ht="8.1" customHeight="1" x14ac:dyDescent="0.2">
      <c r="B8" s="112"/>
      <c r="C8" s="113"/>
      <c r="D8" s="114"/>
    </row>
    <row r="9" spans="1:8" x14ac:dyDescent="0.25">
      <c r="B9" s="115" t="s">
        <v>1091</v>
      </c>
      <c r="C9" s="113"/>
      <c r="D9" s="114"/>
    </row>
    <row r="10" spans="1:8" ht="8.1" customHeight="1" x14ac:dyDescent="0.25">
      <c r="B10" s="116"/>
      <c r="C10" s="113"/>
      <c r="D10" s="114"/>
    </row>
    <row r="11" spans="1:8" x14ac:dyDescent="0.25">
      <c r="A11" s="224" t="s">
        <v>1092</v>
      </c>
      <c r="B11" s="224"/>
      <c r="C11" s="224"/>
      <c r="D11" s="224"/>
    </row>
    <row r="12" spans="1:8" s="111" customFormat="1" ht="6" x14ac:dyDescent="0.15">
      <c r="B12" s="117"/>
      <c r="C12" s="118"/>
      <c r="D12" s="119"/>
    </row>
    <row r="13" spans="1:8" x14ac:dyDescent="0.25">
      <c r="B13" s="115" t="s">
        <v>1093</v>
      </c>
      <c r="C13" s="118"/>
      <c r="D13" s="119"/>
    </row>
    <row r="14" spans="1:8" ht="8.1" customHeight="1" x14ac:dyDescent="0.25">
      <c r="B14" s="96"/>
      <c r="D14" s="120"/>
      <c r="E14" s="96"/>
      <c r="F14" s="96"/>
    </row>
    <row r="15" spans="1:8" x14ac:dyDescent="0.25">
      <c r="A15" s="224" t="s">
        <v>1094</v>
      </c>
      <c r="B15" s="224"/>
      <c r="C15" s="224"/>
      <c r="D15" s="224"/>
    </row>
    <row r="16" spans="1:8" s="111" customFormat="1" ht="6" x14ac:dyDescent="0.15">
      <c r="B16" s="117"/>
      <c r="C16" s="118"/>
      <c r="D16" s="121"/>
    </row>
    <row r="17" spans="1:6" x14ac:dyDescent="0.25">
      <c r="A17" s="122"/>
      <c r="B17" s="123" t="s">
        <v>1095</v>
      </c>
      <c r="C17" s="124">
        <v>4.0999999999999996</v>
      </c>
      <c r="D17" s="125" t="s">
        <v>1069</v>
      </c>
      <c r="F17" s="126"/>
    </row>
    <row r="18" spans="1:6" x14ac:dyDescent="0.25">
      <c r="A18" s="122"/>
      <c r="B18" s="123" t="s">
        <v>1096</v>
      </c>
      <c r="C18" s="124">
        <v>0.5</v>
      </c>
      <c r="D18" s="125" t="s">
        <v>1069</v>
      </c>
      <c r="F18" s="126"/>
    </row>
    <row r="19" spans="1:6" x14ac:dyDescent="0.25">
      <c r="A19" s="122"/>
      <c r="B19" s="123" t="s">
        <v>1097</v>
      </c>
      <c r="C19" s="124">
        <v>0.5</v>
      </c>
      <c r="D19" s="125" t="s">
        <v>1069</v>
      </c>
      <c r="F19" s="126"/>
    </row>
    <row r="20" spans="1:6" x14ac:dyDescent="0.25">
      <c r="A20" s="122"/>
      <c r="B20" s="123" t="s">
        <v>1098</v>
      </c>
      <c r="C20" s="124">
        <v>1</v>
      </c>
      <c r="D20" s="125" t="s">
        <v>1069</v>
      </c>
      <c r="F20" s="126"/>
    </row>
    <row r="21" spans="1:6" ht="8.1" customHeight="1" x14ac:dyDescent="0.25">
      <c r="A21" s="127"/>
      <c r="B21" s="128"/>
      <c r="C21" s="129"/>
      <c r="D21" s="130"/>
      <c r="E21" s="127"/>
      <c r="F21" s="126"/>
    </row>
    <row r="22" spans="1:6" x14ac:dyDescent="0.25">
      <c r="A22" s="122"/>
      <c r="B22" s="123" t="s">
        <v>1099</v>
      </c>
      <c r="C22" s="124">
        <v>5.1100000000000003</v>
      </c>
      <c r="D22" s="125" t="s">
        <v>1069</v>
      </c>
      <c r="F22" s="126"/>
    </row>
    <row r="23" spans="1:6" ht="8.1" customHeight="1" x14ac:dyDescent="0.25">
      <c r="C23" s="131"/>
      <c r="D23" s="132"/>
    </row>
    <row r="24" spans="1:6" ht="12.75" customHeight="1" x14ac:dyDescent="0.25">
      <c r="A24" s="224" t="s">
        <v>1100</v>
      </c>
      <c r="B24" s="224"/>
      <c r="C24" s="224"/>
      <c r="D24" s="224"/>
    </row>
    <row r="25" spans="1:6" ht="8.1" customHeight="1" x14ac:dyDescent="0.25">
      <c r="A25" s="133"/>
      <c r="B25" s="133"/>
      <c r="C25" s="133"/>
      <c r="D25" s="133"/>
    </row>
    <row r="26" spans="1:6" ht="12.75" customHeight="1" x14ac:dyDescent="0.25">
      <c r="A26" s="133"/>
      <c r="B26" s="134" t="s">
        <v>1101</v>
      </c>
      <c r="C26" s="135">
        <f>C30+C32+C33+C34</f>
        <v>13.15</v>
      </c>
      <c r="D26" s="136" t="s">
        <v>1069</v>
      </c>
    </row>
    <row r="27" spans="1:6" ht="12.75" customHeight="1" x14ac:dyDescent="0.25">
      <c r="A27" s="133"/>
      <c r="B27" s="133"/>
      <c r="C27" s="133"/>
      <c r="D27" s="133"/>
    </row>
    <row r="28" spans="1:6" ht="13.5" customHeight="1" x14ac:dyDescent="0.25">
      <c r="A28" s="133"/>
      <c r="B28" s="137" t="s">
        <v>1102</v>
      </c>
      <c r="C28" s="124">
        <v>100</v>
      </c>
      <c r="D28" s="136" t="s">
        <v>1069</v>
      </c>
    </row>
    <row r="29" spans="1:6" ht="12.75" customHeight="1" x14ac:dyDescent="0.25">
      <c r="A29" s="133"/>
      <c r="B29" s="137" t="s">
        <v>1103</v>
      </c>
      <c r="C29" s="124">
        <v>5</v>
      </c>
      <c r="D29" s="136" t="s">
        <v>1069</v>
      </c>
    </row>
    <row r="30" spans="1:6" ht="12.75" customHeight="1" x14ac:dyDescent="0.25">
      <c r="A30" s="133"/>
      <c r="B30" s="137" t="s">
        <v>1104</v>
      </c>
      <c r="C30" s="138">
        <f>C29*C28/100</f>
        <v>5</v>
      </c>
      <c r="D30" s="136" t="s">
        <v>1069</v>
      </c>
    </row>
    <row r="31" spans="1:6" s="111" customFormat="1" ht="8.1" customHeight="1" x14ac:dyDescent="0.15">
      <c r="B31" s="117"/>
      <c r="C31" s="139"/>
      <c r="D31" s="140"/>
    </row>
    <row r="32" spans="1:6" x14ac:dyDescent="0.25">
      <c r="B32" s="137" t="s">
        <v>1105</v>
      </c>
      <c r="C32" s="138">
        <v>3</v>
      </c>
      <c r="D32" s="141" t="s">
        <v>1069</v>
      </c>
      <c r="F32" s="126"/>
    </row>
    <row r="33" spans="1:6" ht="12.75" customHeight="1" x14ac:dyDescent="0.25">
      <c r="B33" s="137" t="s">
        <v>1106</v>
      </c>
      <c r="C33" s="138">
        <v>0.65</v>
      </c>
      <c r="D33" s="141" t="s">
        <v>1069</v>
      </c>
    </row>
    <row r="34" spans="1:6" ht="12.75" customHeight="1" x14ac:dyDescent="0.25">
      <c r="B34" s="137" t="s">
        <v>1107</v>
      </c>
      <c r="C34" s="138">
        <f>IF(B9="Com Desoneração",4.5,0)</f>
        <v>4.5</v>
      </c>
      <c r="D34" s="125" t="s">
        <v>1069</v>
      </c>
    </row>
    <row r="35" spans="1:6" ht="8.1" customHeight="1" x14ac:dyDescent="0.25">
      <c r="D35" s="120"/>
    </row>
    <row r="36" spans="1:6" x14ac:dyDescent="0.25">
      <c r="A36" s="224" t="s">
        <v>1108</v>
      </c>
      <c r="B36" s="224"/>
      <c r="C36" s="224"/>
      <c r="D36" s="224"/>
    </row>
    <row r="37" spans="1:6" s="111" customFormat="1" ht="6" x14ac:dyDescent="0.15">
      <c r="B37" s="117"/>
      <c r="C37" s="118"/>
      <c r="D37" s="119"/>
    </row>
    <row r="38" spans="1:6" ht="12.75" customHeight="1" x14ac:dyDescent="0.25">
      <c r="B38" s="131" t="s">
        <v>1109</v>
      </c>
      <c r="C38" s="225">
        <f>ROUND((((1+($C$17/100)+($C$19/100)+($C$18/100))*(1+($C$20/100))*(1+($C$22/100)))/(1-$C$26/100)-1),4)</f>
        <v>0.28470000000000001</v>
      </c>
      <c r="D38" s="225"/>
      <c r="E38" s="142" t="str">
        <f>[1]Auxiliar!A17</f>
        <v>Atende</v>
      </c>
      <c r="F38" s="143"/>
    </row>
    <row r="39" spans="1:6" ht="12.75" customHeight="1" x14ac:dyDescent="0.25">
      <c r="B39" s="96" t="s">
        <v>1110</v>
      </c>
      <c r="C39" s="225"/>
      <c r="D39" s="225"/>
      <c r="F39" s="144"/>
    </row>
    <row r="40" spans="1:6" x14ac:dyDescent="0.25">
      <c r="C40" s="145"/>
    </row>
    <row r="41" spans="1:6" x14ac:dyDescent="0.25">
      <c r="A41" s="146" t="s">
        <v>1111</v>
      </c>
    </row>
    <row r="42" spans="1:6" x14ac:dyDescent="0.25">
      <c r="A42" s="146" t="str">
        <f>CONCATENATE("do ISS para ", B13," é de ",C28," %",", com a respectiva alíquota de ",C30,"  %")</f>
        <v>do ISS para Edificações é de 100 %, com a respectiva alíquota de 5  %</v>
      </c>
    </row>
    <row r="43" spans="1:6" x14ac:dyDescent="0.25">
      <c r="A43" s="146"/>
    </row>
    <row r="44" spans="1:6" x14ac:dyDescent="0.25">
      <c r="A44" s="147" t="s">
        <v>1112</v>
      </c>
      <c r="B44" s="148"/>
      <c r="C44" s="149"/>
      <c r="D44" s="149"/>
    </row>
    <row r="45" spans="1:6" x14ac:dyDescent="0.25">
      <c r="A45" s="147" t="str">
        <f>CONCATENATE("elaboração do orçamento foi ",B9,", e que esta é a alternativa mais adequada para ")</f>
        <v xml:space="preserve">elaboração do orçamento foi Com Desoneração, e que esta é a alternativa mais adequada para </v>
      </c>
      <c r="C45" s="149"/>
      <c r="D45" s="149"/>
    </row>
    <row r="46" spans="1:6" x14ac:dyDescent="0.25">
      <c r="A46" s="147" t="s">
        <v>1113</v>
      </c>
      <c r="C46" s="149"/>
      <c r="D46" s="149"/>
    </row>
    <row r="50" spans="1:2" x14ac:dyDescent="0.25">
      <c r="A50" s="122" t="s">
        <v>1114</v>
      </c>
      <c r="B50" s="150" t="s">
        <v>1066</v>
      </c>
    </row>
    <row r="51" spans="1:2" x14ac:dyDescent="0.25">
      <c r="A51" s="122" t="s">
        <v>1115</v>
      </c>
      <c r="B51" s="151" t="s">
        <v>1067</v>
      </c>
    </row>
    <row r="54" spans="1:2" s="95" customFormat="1" ht="12.75" x14ac:dyDescent="0.2"/>
    <row r="56" spans="1:2" x14ac:dyDescent="0.25">
      <c r="B56" s="152" t="s">
        <v>1116</v>
      </c>
    </row>
    <row r="57" spans="1:2" x14ac:dyDescent="0.25">
      <c r="A57" s="122" t="s">
        <v>1117</v>
      </c>
      <c r="B57" s="151" t="s">
        <v>1776</v>
      </c>
    </row>
    <row r="58" spans="1:2" x14ac:dyDescent="0.25">
      <c r="A58" s="122" t="s">
        <v>1118</v>
      </c>
      <c r="B58" s="151" t="s">
        <v>1777</v>
      </c>
    </row>
  </sheetData>
  <mergeCells count="9">
    <mergeCell ref="A15:D15"/>
    <mergeCell ref="A24:D24"/>
    <mergeCell ref="A36:D36"/>
    <mergeCell ref="C38:D39"/>
    <mergeCell ref="A1:D1"/>
    <mergeCell ref="B3:D3"/>
    <mergeCell ref="B4:D4"/>
    <mergeCell ref="A7:D7"/>
    <mergeCell ref="A11:D11"/>
  </mergeCells>
  <conditionalFormatting sqref="E38:F38">
    <cfRule type="cellIs" dxfId="1" priority="2" operator="equal">
      <formula>"Atende"</formula>
    </cfRule>
  </conditionalFormatting>
  <dataValidations count="4">
    <dataValidation type="list" allowBlank="1" showInputMessage="1" showErrorMessage="1" sqref="B13 IX13 ST13 ACP13" xr:uid="{00000000-0002-0000-0300-000000000000}">
      <formula1>"Edificações, Fornecimento de Materiais e Equipamentos, Redes de Água, Esgoto ou Correlatas, Rodovias e Ferrovias, Portuárias, Marítimas e Fluviais,"</formula1>
      <formula2>0</formula2>
    </dataValidation>
    <dataValidation type="list" allowBlank="1" showInputMessage="1" showErrorMessage="1" sqref="B9 IX9 ST9 ACP9" xr:uid="{00000000-0002-0000-0300-000001000000}">
      <formula1>"Com Desoneração,Sem Desoneração"</formula1>
      <formula2>0</formula2>
    </dataValidation>
    <dataValidation type="decimal" allowBlank="1" showInputMessage="1" showErrorMessage="1" errorTitle="Atenção" error="O valor deve estar entre 2%  e  5%" sqref="C29:C30 IY29:IY30 SU29:SU30 ACQ29:ACQ30" xr:uid="{00000000-0002-0000-0300-000002000000}">
      <formula1>2</formula1>
      <formula2>5</formula2>
    </dataValidation>
    <dataValidation type="decimal" allowBlank="1" showInputMessage="1" showErrorMessage="1" errorTitle="Atenção" error="O valor deve estar entre 0 e 100" sqref="C28 IY28 SU28 ACQ28" xr:uid="{00000000-0002-0000-0300-000003000000}">
      <formula1>0</formula1>
      <formula2>100</formula2>
    </dataValidation>
  </dataValidations>
  <printOptions horizontalCentered="1"/>
  <pageMargins left="0.39374999999999999" right="0.39374999999999999" top="0.78749999999999998" bottom="0.39374999999999999" header="0.51180555555555496" footer="0.51180555555555496"/>
  <pageSetup paperSize="9" firstPageNumber="0" orientation="portrait" horizontalDpi="300" verticalDpi="30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MJ58"/>
  <sheetViews>
    <sheetView showGridLines="0" showZeros="0" zoomScaleNormal="100" zoomScalePageLayoutView="120" workbookViewId="0">
      <selection activeCell="B60" sqref="B60"/>
    </sheetView>
  </sheetViews>
  <sheetFormatPr defaultColWidth="9.140625" defaultRowHeight="15" x14ac:dyDescent="0.25"/>
  <cols>
    <col min="1" max="1" width="11" style="95" customWidth="1"/>
    <col min="2" max="2" width="40.42578125" style="95" customWidth="1"/>
    <col min="3" max="3" width="11.7109375" style="96" customWidth="1"/>
    <col min="4" max="4" width="3.140625" style="97" customWidth="1"/>
    <col min="5" max="5" width="11" style="95" customWidth="1"/>
    <col min="6" max="6" width="34.42578125" style="95" customWidth="1"/>
    <col min="7" max="256" width="9.140625" style="95"/>
    <col min="257" max="257" width="11" style="95" customWidth="1"/>
    <col min="258" max="258" width="40.42578125" style="95" customWidth="1"/>
    <col min="259" max="259" width="11.7109375" style="95" customWidth="1"/>
    <col min="260" max="260" width="3.140625" style="95" customWidth="1"/>
    <col min="261" max="261" width="11" style="95" customWidth="1"/>
    <col min="262" max="262" width="34.42578125" style="95" customWidth="1"/>
    <col min="263" max="512" width="9.140625" style="95"/>
    <col min="513" max="513" width="11" style="95" customWidth="1"/>
    <col min="514" max="514" width="40.42578125" style="95" customWidth="1"/>
    <col min="515" max="515" width="11.7109375" style="95" customWidth="1"/>
    <col min="516" max="516" width="3.140625" style="95" customWidth="1"/>
    <col min="517" max="517" width="11" style="95" customWidth="1"/>
    <col min="518" max="518" width="34.42578125" style="95" customWidth="1"/>
    <col min="519" max="768" width="9.140625" style="95"/>
    <col min="769" max="769" width="11" style="95" customWidth="1"/>
    <col min="770" max="770" width="40.42578125" style="95" customWidth="1"/>
    <col min="771" max="771" width="11.7109375" style="95" customWidth="1"/>
    <col min="772" max="772" width="3.140625" style="95" customWidth="1"/>
    <col min="773" max="773" width="11" style="95" customWidth="1"/>
    <col min="774" max="774" width="34.42578125" style="95" customWidth="1"/>
    <col min="775" max="1024" width="9.140625" style="95"/>
  </cols>
  <sheetData>
    <row r="1" spans="1:8" s="99" customFormat="1" x14ac:dyDescent="0.2">
      <c r="A1" s="226" t="s">
        <v>1088</v>
      </c>
      <c r="B1" s="226"/>
      <c r="C1" s="226"/>
      <c r="D1" s="226"/>
      <c r="E1" s="98"/>
      <c r="F1" s="98"/>
      <c r="H1" s="100"/>
    </row>
    <row r="2" spans="1:8" s="102" customFormat="1" ht="12.75" x14ac:dyDescent="0.2">
      <c r="A2" s="101"/>
      <c r="B2" s="101"/>
      <c r="C2" s="101"/>
      <c r="D2" s="101"/>
      <c r="E2" s="101"/>
      <c r="F2" s="101"/>
      <c r="H2" s="103"/>
    </row>
    <row r="3" spans="1:8" s="105" customFormat="1" ht="12.75" customHeight="1" x14ac:dyDescent="0.2">
      <c r="A3" s="104" t="s">
        <v>1089</v>
      </c>
      <c r="B3" s="227" t="s">
        <v>2</v>
      </c>
      <c r="C3" s="227"/>
      <c r="D3" s="227"/>
      <c r="E3" s="101"/>
    </row>
    <row r="4" spans="1:8" s="105" customFormat="1" ht="12.75" customHeight="1" x14ac:dyDescent="0.2">
      <c r="A4" s="104" t="s">
        <v>4</v>
      </c>
      <c r="B4" s="227" t="s">
        <v>5</v>
      </c>
      <c r="C4" s="227"/>
      <c r="D4" s="227"/>
      <c r="E4" s="101"/>
    </row>
    <row r="5" spans="1:8" s="105" customFormat="1" ht="12.75" x14ac:dyDescent="0.2">
      <c r="A5" s="104" t="s">
        <v>8</v>
      </c>
      <c r="B5" s="106"/>
      <c r="C5" s="106"/>
      <c r="D5" s="106"/>
      <c r="E5" s="101"/>
    </row>
    <row r="6" spans="1:8" s="105" customFormat="1" ht="12.75" x14ac:dyDescent="0.2">
      <c r="A6" s="107"/>
      <c r="B6" s="108"/>
      <c r="C6" s="109"/>
      <c r="D6" s="110"/>
      <c r="E6" s="101"/>
    </row>
    <row r="7" spans="1:8" x14ac:dyDescent="0.25">
      <c r="A7" s="224" t="s">
        <v>1090</v>
      </c>
      <c r="B7" s="224"/>
      <c r="C7" s="224"/>
      <c r="D7" s="224"/>
    </row>
    <row r="8" spans="1:8" s="111" customFormat="1" ht="8.1" customHeight="1" x14ac:dyDescent="0.2">
      <c r="B8" s="112"/>
      <c r="C8" s="113"/>
      <c r="D8" s="114"/>
    </row>
    <row r="9" spans="1:8" x14ac:dyDescent="0.25">
      <c r="B9" s="115" t="s">
        <v>1091</v>
      </c>
      <c r="C9" s="113"/>
      <c r="D9" s="114"/>
    </row>
    <row r="10" spans="1:8" ht="8.1" customHeight="1" x14ac:dyDescent="0.25">
      <c r="B10" s="116"/>
      <c r="C10" s="113"/>
      <c r="D10" s="114"/>
    </row>
    <row r="11" spans="1:8" x14ac:dyDescent="0.25">
      <c r="A11" s="224" t="s">
        <v>1092</v>
      </c>
      <c r="B11" s="224"/>
      <c r="C11" s="224"/>
      <c r="D11" s="224"/>
    </row>
    <row r="12" spans="1:8" s="111" customFormat="1" ht="6" x14ac:dyDescent="0.15">
      <c r="B12" s="117"/>
      <c r="C12" s="118"/>
      <c r="D12" s="119"/>
    </row>
    <row r="13" spans="1:8" x14ac:dyDescent="0.25">
      <c r="B13" s="115" t="s">
        <v>1119</v>
      </c>
      <c r="C13" s="118"/>
      <c r="D13" s="119"/>
    </row>
    <row r="14" spans="1:8" ht="8.1" customHeight="1" x14ac:dyDescent="0.25">
      <c r="B14" s="96"/>
      <c r="D14" s="120"/>
      <c r="E14" s="96"/>
      <c r="F14" s="96"/>
    </row>
    <row r="15" spans="1:8" x14ac:dyDescent="0.25">
      <c r="A15" s="224" t="s">
        <v>1094</v>
      </c>
      <c r="B15" s="224"/>
      <c r="C15" s="224"/>
      <c r="D15" s="224"/>
    </row>
    <row r="16" spans="1:8" s="111" customFormat="1" ht="6" x14ac:dyDescent="0.15">
      <c r="B16" s="117"/>
      <c r="C16" s="118"/>
      <c r="D16" s="121"/>
    </row>
    <row r="17" spans="1:6" x14ac:dyDescent="0.25">
      <c r="A17" s="122"/>
      <c r="B17" s="123" t="s">
        <v>1095</v>
      </c>
      <c r="C17" s="124">
        <v>3.45</v>
      </c>
      <c r="D17" s="125" t="s">
        <v>1069</v>
      </c>
      <c r="F17" s="126"/>
    </row>
    <row r="18" spans="1:6" x14ac:dyDescent="0.25">
      <c r="A18" s="122"/>
      <c r="B18" s="123" t="s">
        <v>1096</v>
      </c>
      <c r="C18" s="124">
        <v>0.5</v>
      </c>
      <c r="D18" s="125" t="s">
        <v>1069</v>
      </c>
      <c r="F18" s="126"/>
    </row>
    <row r="19" spans="1:6" x14ac:dyDescent="0.25">
      <c r="A19" s="122"/>
      <c r="B19" s="123" t="s">
        <v>1097</v>
      </c>
      <c r="C19" s="124">
        <v>0.5</v>
      </c>
      <c r="D19" s="125" t="s">
        <v>1069</v>
      </c>
      <c r="F19" s="126"/>
    </row>
    <row r="20" spans="1:6" x14ac:dyDescent="0.25">
      <c r="A20" s="122"/>
      <c r="B20" s="123" t="s">
        <v>1098</v>
      </c>
      <c r="C20" s="124">
        <v>0.85</v>
      </c>
      <c r="D20" s="125" t="s">
        <v>1069</v>
      </c>
      <c r="F20" s="126"/>
    </row>
    <row r="21" spans="1:6" ht="8.1" customHeight="1" x14ac:dyDescent="0.25">
      <c r="A21" s="127"/>
      <c r="B21" s="128"/>
      <c r="C21" s="129"/>
      <c r="D21" s="130"/>
      <c r="E21" s="127"/>
      <c r="F21" s="126"/>
    </row>
    <row r="22" spans="1:6" x14ac:dyDescent="0.25">
      <c r="A22" s="122"/>
      <c r="B22" s="123" t="s">
        <v>1099</v>
      </c>
      <c r="C22" s="124">
        <v>4.17</v>
      </c>
      <c r="D22" s="125" t="s">
        <v>1069</v>
      </c>
      <c r="F22" s="126"/>
    </row>
    <row r="23" spans="1:6" ht="8.1" customHeight="1" x14ac:dyDescent="0.25">
      <c r="C23" s="131"/>
      <c r="D23" s="132"/>
    </row>
    <row r="24" spans="1:6" ht="12.75" customHeight="1" x14ac:dyDescent="0.25">
      <c r="A24" s="224" t="s">
        <v>1100</v>
      </c>
      <c r="B24" s="224"/>
      <c r="C24" s="224"/>
      <c r="D24" s="224"/>
    </row>
    <row r="25" spans="1:6" ht="8.1" customHeight="1" x14ac:dyDescent="0.25">
      <c r="A25" s="133"/>
      <c r="B25" s="133"/>
      <c r="C25" s="133"/>
      <c r="D25" s="133"/>
    </row>
    <row r="26" spans="1:6" ht="12.75" customHeight="1" x14ac:dyDescent="0.25">
      <c r="A26" s="133"/>
      <c r="B26" s="134" t="s">
        <v>1101</v>
      </c>
      <c r="C26" s="135">
        <f>C30+C32+C33+C34</f>
        <v>8.15</v>
      </c>
      <c r="D26" s="136" t="s">
        <v>1069</v>
      </c>
    </row>
    <row r="27" spans="1:6" ht="12.75" customHeight="1" x14ac:dyDescent="0.25">
      <c r="A27" s="133"/>
      <c r="B27" s="133"/>
      <c r="C27" s="133"/>
      <c r="D27" s="133"/>
    </row>
    <row r="28" spans="1:6" ht="13.5" customHeight="1" x14ac:dyDescent="0.25">
      <c r="A28" s="133"/>
      <c r="B28" s="137" t="s">
        <v>1102</v>
      </c>
      <c r="C28" s="124"/>
      <c r="D28" s="136" t="s">
        <v>1069</v>
      </c>
    </row>
    <row r="29" spans="1:6" ht="12.75" customHeight="1" x14ac:dyDescent="0.25">
      <c r="A29" s="133"/>
      <c r="B29" s="137" t="s">
        <v>1103</v>
      </c>
      <c r="C29" s="124">
        <v>5</v>
      </c>
      <c r="D29" s="136" t="s">
        <v>1069</v>
      </c>
    </row>
    <row r="30" spans="1:6" ht="12.75" customHeight="1" x14ac:dyDescent="0.25">
      <c r="A30" s="133"/>
      <c r="B30" s="137" t="s">
        <v>1104</v>
      </c>
      <c r="C30" s="138">
        <f>C29*C28/100</f>
        <v>0</v>
      </c>
      <c r="D30" s="136" t="s">
        <v>1069</v>
      </c>
    </row>
    <row r="31" spans="1:6" s="111" customFormat="1" ht="8.1" customHeight="1" x14ac:dyDescent="0.15">
      <c r="B31" s="117"/>
      <c r="C31" s="139"/>
      <c r="D31" s="140"/>
    </row>
    <row r="32" spans="1:6" x14ac:dyDescent="0.25">
      <c r="B32" s="137" t="s">
        <v>1105</v>
      </c>
      <c r="C32" s="138">
        <v>3</v>
      </c>
      <c r="D32" s="141" t="s">
        <v>1069</v>
      </c>
      <c r="F32" s="126"/>
    </row>
    <row r="33" spans="1:6" ht="12.75" customHeight="1" x14ac:dyDescent="0.25">
      <c r="B33" s="137" t="s">
        <v>1106</v>
      </c>
      <c r="C33" s="138">
        <v>0.65</v>
      </c>
      <c r="D33" s="141" t="s">
        <v>1069</v>
      </c>
    </row>
    <row r="34" spans="1:6" ht="12.75" customHeight="1" x14ac:dyDescent="0.25">
      <c r="B34" s="137" t="s">
        <v>1107</v>
      </c>
      <c r="C34" s="138">
        <f>IF(B9="Com Desoneração",4.5,0)</f>
        <v>4.5</v>
      </c>
      <c r="D34" s="125" t="s">
        <v>1069</v>
      </c>
    </row>
    <row r="35" spans="1:6" ht="8.1" customHeight="1" x14ac:dyDescent="0.25">
      <c r="D35" s="120"/>
    </row>
    <row r="36" spans="1:6" x14ac:dyDescent="0.25">
      <c r="A36" s="224" t="s">
        <v>1108</v>
      </c>
      <c r="B36" s="224"/>
      <c r="C36" s="224"/>
      <c r="D36" s="224"/>
    </row>
    <row r="37" spans="1:6" s="111" customFormat="1" ht="6" x14ac:dyDescent="0.15">
      <c r="B37" s="117"/>
      <c r="C37" s="118"/>
      <c r="D37" s="119"/>
    </row>
    <row r="38" spans="1:6" ht="12.75" customHeight="1" x14ac:dyDescent="0.25">
      <c r="B38" s="131" t="s">
        <v>1109</v>
      </c>
      <c r="C38" s="225">
        <f>ROUND((((1+($C$17/100)+($C$19/100)+($C$18/100))*(1+($C$20/100))*(1+($C$22/100)))/(1-$C$26/100)-1),4)</f>
        <v>0.19470000000000001</v>
      </c>
      <c r="D38" s="225"/>
      <c r="E38" s="142" t="str">
        <f>[1]Auxiliar!A17</f>
        <v>Atende</v>
      </c>
      <c r="F38" s="143"/>
    </row>
    <row r="39" spans="1:6" ht="12.75" customHeight="1" x14ac:dyDescent="0.25">
      <c r="B39" s="96" t="s">
        <v>1110</v>
      </c>
      <c r="C39" s="225"/>
      <c r="D39" s="225"/>
      <c r="F39" s="144"/>
    </row>
    <row r="40" spans="1:6" x14ac:dyDescent="0.25">
      <c r="C40" s="145"/>
    </row>
    <row r="41" spans="1:6" x14ac:dyDescent="0.25">
      <c r="A41" s="146" t="s">
        <v>1111</v>
      </c>
    </row>
    <row r="42" spans="1:6" x14ac:dyDescent="0.25">
      <c r="A42" s="146" t="str">
        <f>CONCATENATE("do ISS para ", B13," é de ",C28," %",", com a respectiva alíquota de ",C30,"  %")</f>
        <v>do ISS para Fornecimento de Materiais e Equipamentos é de  %, com a respectiva alíquota de 0  %</v>
      </c>
    </row>
    <row r="43" spans="1:6" x14ac:dyDescent="0.25">
      <c r="A43" s="146"/>
    </row>
    <row r="44" spans="1:6" x14ac:dyDescent="0.25">
      <c r="A44" s="147" t="s">
        <v>1112</v>
      </c>
      <c r="B44" s="148"/>
      <c r="C44" s="149"/>
      <c r="D44" s="149"/>
    </row>
    <row r="45" spans="1:6" x14ac:dyDescent="0.25">
      <c r="A45" s="147" t="str">
        <f>CONCATENATE("elaboração do orçamento foi ",B9,", e que esta é a alternativa mais adequada para ")</f>
        <v xml:space="preserve">elaboração do orçamento foi Com Desoneração, e que esta é a alternativa mais adequada para </v>
      </c>
      <c r="C45" s="149"/>
      <c r="D45" s="149"/>
    </row>
    <row r="46" spans="1:6" x14ac:dyDescent="0.25">
      <c r="A46" s="147" t="s">
        <v>1113</v>
      </c>
      <c r="C46" s="149"/>
      <c r="D46" s="149"/>
    </row>
    <row r="50" spans="1:2" x14ac:dyDescent="0.25">
      <c r="A50" s="122" t="s">
        <v>1114</v>
      </c>
      <c r="B50" s="150" t="s">
        <v>1066</v>
      </c>
    </row>
    <row r="51" spans="1:2" x14ac:dyDescent="0.25">
      <c r="A51" s="122" t="s">
        <v>1115</v>
      </c>
      <c r="B51" s="151" t="s">
        <v>1067</v>
      </c>
    </row>
    <row r="54" spans="1:2" s="95" customFormat="1" ht="12.75" x14ac:dyDescent="0.2"/>
    <row r="56" spans="1:2" x14ac:dyDescent="0.25">
      <c r="B56" s="152" t="s">
        <v>1116</v>
      </c>
    </row>
    <row r="57" spans="1:2" x14ac:dyDescent="0.25">
      <c r="A57" s="122" t="s">
        <v>1117</v>
      </c>
      <c r="B57" s="151" t="s">
        <v>1776</v>
      </c>
    </row>
    <row r="58" spans="1:2" x14ac:dyDescent="0.25">
      <c r="A58" s="122" t="s">
        <v>1118</v>
      </c>
      <c r="B58" s="151" t="s">
        <v>1777</v>
      </c>
    </row>
  </sheetData>
  <mergeCells count="9">
    <mergeCell ref="A15:D15"/>
    <mergeCell ref="A24:D24"/>
    <mergeCell ref="A36:D36"/>
    <mergeCell ref="C38:D39"/>
    <mergeCell ref="A1:D1"/>
    <mergeCell ref="B3:D3"/>
    <mergeCell ref="B4:D4"/>
    <mergeCell ref="A7:D7"/>
    <mergeCell ref="A11:D11"/>
  </mergeCells>
  <conditionalFormatting sqref="E38:F38">
    <cfRule type="cellIs" dxfId="0" priority="2" operator="equal">
      <formula>"Atende"</formula>
    </cfRule>
  </conditionalFormatting>
  <dataValidations count="4">
    <dataValidation type="decimal" allowBlank="1" showInputMessage="1" showErrorMessage="1" errorTitle="Atenção" error="O valor deve estar entre 0 e 100" sqref="C28 IY28 SU28 ACQ28" xr:uid="{00000000-0002-0000-0400-000000000000}">
      <formula1>0</formula1>
      <formula2>100</formula2>
    </dataValidation>
    <dataValidation type="decimal" allowBlank="1" showInputMessage="1" showErrorMessage="1" errorTitle="Atenção" error="O valor deve estar entre 2%  e  5%" sqref="C29:C30 IY29:IY30 SU29:SU30 ACQ29:ACQ30" xr:uid="{00000000-0002-0000-0400-000001000000}">
      <formula1>2</formula1>
      <formula2>5</formula2>
    </dataValidation>
    <dataValidation type="list" allowBlank="1" showInputMessage="1" showErrorMessage="1" sqref="B9 IX9 ST9 ACP9" xr:uid="{00000000-0002-0000-0400-000002000000}">
      <formula1>"Com Desoneração,Sem Desoneração"</formula1>
      <formula2>0</formula2>
    </dataValidation>
    <dataValidation type="list" allowBlank="1" showInputMessage="1" showErrorMessage="1" sqref="B13 IX13 ST13 ACP13" xr:uid="{00000000-0002-0000-0400-000003000000}">
      <formula1>"Edificações, Fornecimento de Materiais e Equipamentos, Redes de Água, Esgoto ou Correlatas, Rodovias e Ferrovias, Portuárias, Marítimas e Fluviais,"</formula1>
      <formula2>0</formula2>
    </dataValidation>
  </dataValidations>
  <printOptions horizontalCentered="1"/>
  <pageMargins left="0.39374999999999999" right="0.39374999999999999" top="0.78749999999999998" bottom="0.39374999999999999" header="0.51180555555555496" footer="0.51180555555555496"/>
  <pageSetup paperSize="9" firstPageNumber="0" orientation="portrait" horizontalDpi="300" verticalDpi="300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MJ1766"/>
  <sheetViews>
    <sheetView showGridLines="0" showZeros="0" view="pageBreakPreview" topLeftCell="C1753" zoomScale="85" zoomScaleNormal="100" zoomScaleSheetLayoutView="85" workbookViewId="0">
      <selection activeCell="F1767" sqref="F1767:F1768"/>
    </sheetView>
  </sheetViews>
  <sheetFormatPr defaultColWidth="9.140625" defaultRowHeight="15" x14ac:dyDescent="0.25"/>
  <cols>
    <col min="1" max="1" width="11.5703125" style="153" customWidth="1"/>
    <col min="2" max="2" width="10.140625" style="153" customWidth="1"/>
    <col min="3" max="3" width="13.42578125" style="153" customWidth="1"/>
    <col min="4" max="5" width="19" style="153" customWidth="1"/>
    <col min="6" max="6" width="30.5703125" style="153" customWidth="1"/>
    <col min="7" max="7" width="7.140625" style="153" customWidth="1"/>
    <col min="8" max="8" width="13.42578125" style="153" customWidth="1"/>
    <col min="9" max="9" width="12.7109375" style="153" customWidth="1"/>
    <col min="10" max="10" width="11.7109375" style="153" customWidth="1"/>
    <col min="11" max="1024" width="9.140625" style="153"/>
  </cols>
  <sheetData>
    <row r="1" spans="1:10" s="1" customFormat="1" ht="18.75" customHeight="1" x14ac:dyDescent="0.25">
      <c r="A1" s="217" t="s">
        <v>1120</v>
      </c>
      <c r="B1" s="217"/>
      <c r="C1" s="217"/>
      <c r="D1" s="217"/>
      <c r="E1" s="217"/>
      <c r="F1" s="217"/>
      <c r="G1" s="217"/>
      <c r="H1" s="217"/>
      <c r="I1" s="217"/>
      <c r="J1" s="217"/>
    </row>
    <row r="2" spans="1:10" s="1" customFormat="1" ht="11.25" x14ac:dyDescent="0.25">
      <c r="A2" s="2" t="s">
        <v>1</v>
      </c>
      <c r="B2" s="3" t="s">
        <v>2</v>
      </c>
      <c r="C2" s="2"/>
      <c r="D2" s="3"/>
      <c r="E2" s="4"/>
      <c r="F2" s="4"/>
      <c r="G2" s="4"/>
      <c r="H2" s="4"/>
      <c r="I2" s="5" t="s">
        <v>3</v>
      </c>
      <c r="J2" s="6">
        <v>43525</v>
      </c>
    </row>
    <row r="3" spans="1:10" s="1" customFormat="1" ht="11.25" x14ac:dyDescent="0.25">
      <c r="A3" s="82" t="s">
        <v>4</v>
      </c>
      <c r="B3" s="15" t="s">
        <v>5</v>
      </c>
      <c r="C3" s="15"/>
      <c r="D3" s="15"/>
      <c r="E3" s="83"/>
      <c r="F3" s="83"/>
      <c r="G3" s="17"/>
      <c r="H3" s="154"/>
      <c r="I3" s="17" t="s">
        <v>10</v>
      </c>
      <c r="J3" s="18">
        <v>0.87239999999999995</v>
      </c>
    </row>
    <row r="4" spans="1:10" x14ac:dyDescent="0.25">
      <c r="C4" s="20"/>
      <c r="D4" s="20"/>
      <c r="E4" s="20"/>
      <c r="F4" s="20"/>
      <c r="G4" s="20"/>
      <c r="H4" s="20"/>
      <c r="I4" s="20"/>
      <c r="J4" s="20"/>
    </row>
    <row r="5" spans="1:10" ht="14.25" customHeight="1" x14ac:dyDescent="0.25">
      <c r="A5" s="155" t="s">
        <v>1121</v>
      </c>
      <c r="B5" s="156" t="s">
        <v>51</v>
      </c>
      <c r="C5" s="240" t="s">
        <v>52</v>
      </c>
      <c r="D5" s="240"/>
      <c r="E5" s="240"/>
      <c r="F5" s="240"/>
      <c r="G5" s="240"/>
      <c r="H5" s="240"/>
      <c r="I5" s="240"/>
      <c r="J5" s="157" t="s">
        <v>1122</v>
      </c>
    </row>
    <row r="6" spans="1:10" x14ac:dyDescent="0.25">
      <c r="C6" s="229"/>
      <c r="D6" s="229"/>
      <c r="E6" s="229"/>
      <c r="F6" s="229"/>
      <c r="G6" s="229"/>
      <c r="H6" s="229"/>
      <c r="I6" s="229"/>
      <c r="J6" s="229"/>
    </row>
    <row r="7" spans="1:10" ht="21" customHeight="1" x14ac:dyDescent="0.25">
      <c r="A7" s="53" t="s">
        <v>1123</v>
      </c>
      <c r="B7" s="53" t="s">
        <v>21</v>
      </c>
      <c r="C7" s="228" t="s">
        <v>1124</v>
      </c>
      <c r="D7" s="228"/>
      <c r="E7" s="228"/>
      <c r="F7" s="228"/>
      <c r="G7" s="158" t="s">
        <v>53</v>
      </c>
      <c r="H7" s="157" t="s">
        <v>1125</v>
      </c>
      <c r="I7" s="157" t="s">
        <v>1126</v>
      </c>
      <c r="J7" s="159" t="s">
        <v>1127</v>
      </c>
    </row>
    <row r="8" spans="1:10" ht="14.25" customHeight="1" x14ac:dyDescent="0.25">
      <c r="A8" s="53" t="s">
        <v>27</v>
      </c>
      <c r="B8" s="53">
        <v>88309</v>
      </c>
      <c r="C8" s="229" t="s">
        <v>1128</v>
      </c>
      <c r="D8" s="229"/>
      <c r="E8" s="229"/>
      <c r="F8" s="229"/>
      <c r="G8" s="31" t="s">
        <v>1129</v>
      </c>
      <c r="H8" s="160">
        <v>11.6</v>
      </c>
      <c r="I8" s="161">
        <v>19.09</v>
      </c>
      <c r="J8" s="162">
        <f>H8*I8</f>
        <v>221.44399999999999</v>
      </c>
    </row>
    <row r="9" spans="1:10" ht="14.25" customHeight="1" x14ac:dyDescent="0.25">
      <c r="A9" s="53" t="s">
        <v>27</v>
      </c>
      <c r="B9" s="53">
        <v>88316</v>
      </c>
      <c r="C9" s="229" t="s">
        <v>1130</v>
      </c>
      <c r="D9" s="229"/>
      <c r="E9" s="229"/>
      <c r="F9" s="229"/>
      <c r="G9" s="31" t="s">
        <v>1129</v>
      </c>
      <c r="H9" s="160">
        <v>22.5</v>
      </c>
      <c r="I9" s="161">
        <v>13.66</v>
      </c>
      <c r="J9" s="162">
        <f>H9*I9</f>
        <v>307.35000000000002</v>
      </c>
    </row>
    <row r="10" spans="1:10" ht="14.25" customHeight="1" x14ac:dyDescent="0.25">
      <c r="C10" s="230" t="s">
        <v>1131</v>
      </c>
      <c r="D10" s="230"/>
      <c r="E10" s="230"/>
      <c r="F10" s="230"/>
      <c r="G10" s="230"/>
      <c r="H10" s="230"/>
      <c r="I10" s="230"/>
      <c r="J10" s="162">
        <f>SUM(J8:J9)</f>
        <v>528.79399999999998</v>
      </c>
    </row>
    <row r="11" spans="1:10" ht="14.25" customHeight="1" x14ac:dyDescent="0.25">
      <c r="C11" s="230" t="s">
        <v>1132</v>
      </c>
      <c r="D11" s="230"/>
      <c r="E11" s="230"/>
      <c r="F11" s="230"/>
      <c r="G11" s="230"/>
      <c r="H11" s="230"/>
      <c r="I11" s="230"/>
      <c r="J11" s="164">
        <v>0</v>
      </c>
    </row>
    <row r="12" spans="1:10" x14ac:dyDescent="0.25">
      <c r="C12" s="165"/>
      <c r="D12" s="20"/>
      <c r="E12" s="20"/>
      <c r="F12" s="20"/>
      <c r="G12" s="20"/>
      <c r="H12" s="20"/>
      <c r="I12" s="20"/>
      <c r="J12" s="166"/>
    </row>
    <row r="13" spans="1:10" ht="14.25" customHeight="1" x14ac:dyDescent="0.25">
      <c r="C13" s="230" t="s">
        <v>1133</v>
      </c>
      <c r="D13" s="230"/>
      <c r="E13" s="230"/>
      <c r="F13" s="230"/>
      <c r="G13" s="230"/>
      <c r="H13" s="230"/>
      <c r="I13" s="230"/>
      <c r="J13" s="164">
        <f>SUM(J10:J11)</f>
        <v>528.79399999999998</v>
      </c>
    </row>
    <row r="14" spans="1:10" x14ac:dyDescent="0.25">
      <c r="C14" s="229"/>
      <c r="D14" s="229"/>
      <c r="E14" s="229"/>
      <c r="F14" s="229"/>
      <c r="G14" s="229"/>
      <c r="H14" s="229"/>
      <c r="I14" s="229"/>
      <c r="J14" s="229"/>
    </row>
    <row r="15" spans="1:10" ht="14.25" customHeight="1" x14ac:dyDescent="0.25">
      <c r="C15" s="228" t="s">
        <v>1134</v>
      </c>
      <c r="D15" s="228"/>
      <c r="E15" s="228"/>
      <c r="F15" s="228"/>
      <c r="G15" s="228"/>
      <c r="H15" s="228"/>
      <c r="I15" s="228"/>
      <c r="J15" s="167">
        <f>SUM(J13)</f>
        <v>528.79399999999998</v>
      </c>
    </row>
    <row r="16" spans="1:10" x14ac:dyDescent="0.25">
      <c r="C16" s="229"/>
      <c r="D16" s="229"/>
      <c r="E16" s="229"/>
      <c r="F16" s="229"/>
      <c r="G16" s="229"/>
      <c r="H16" s="229"/>
      <c r="I16" s="229"/>
      <c r="J16" s="229"/>
    </row>
    <row r="17" spans="1:10" ht="14.25" customHeight="1" x14ac:dyDescent="0.25">
      <c r="C17" s="228" t="s">
        <v>1135</v>
      </c>
      <c r="D17" s="228"/>
      <c r="E17" s="228"/>
      <c r="F17" s="228"/>
      <c r="G17" s="228"/>
      <c r="H17" s="228"/>
      <c r="I17" s="228"/>
      <c r="J17" s="167">
        <v>0</v>
      </c>
    </row>
    <row r="18" spans="1:10" x14ac:dyDescent="0.25">
      <c r="C18" s="229"/>
      <c r="D18" s="229"/>
      <c r="E18" s="229"/>
      <c r="F18" s="229"/>
      <c r="G18" s="229"/>
      <c r="H18" s="229"/>
      <c r="I18" s="229"/>
      <c r="J18" s="229"/>
    </row>
    <row r="19" spans="1:10" ht="14.25" customHeight="1" x14ac:dyDescent="0.25">
      <c r="C19" s="228" t="s">
        <v>1136</v>
      </c>
      <c r="D19" s="228"/>
      <c r="E19" s="228"/>
      <c r="F19" s="228"/>
      <c r="G19" s="228"/>
      <c r="H19" s="228"/>
      <c r="I19" s="228"/>
      <c r="J19" s="167">
        <f>J15+J17</f>
        <v>528.79399999999998</v>
      </c>
    </row>
    <row r="20" spans="1:10" x14ac:dyDescent="0.25">
      <c r="C20" s="168"/>
      <c r="D20" s="20"/>
      <c r="E20" s="20"/>
      <c r="F20" s="20"/>
      <c r="G20" s="20"/>
      <c r="H20" s="20"/>
      <c r="I20" s="20"/>
      <c r="J20" s="20"/>
    </row>
    <row r="21" spans="1:10" x14ac:dyDescent="0.25">
      <c r="A21" s="155" t="s">
        <v>1121</v>
      </c>
      <c r="B21" s="156" t="s">
        <v>55</v>
      </c>
      <c r="C21" s="240" t="s">
        <v>56</v>
      </c>
      <c r="D21" s="240"/>
      <c r="E21" s="240"/>
      <c r="F21" s="240"/>
      <c r="G21" s="240" t="s">
        <v>1122</v>
      </c>
      <c r="H21" s="240"/>
      <c r="I21" s="240"/>
      <c r="J21" s="157" t="s">
        <v>1122</v>
      </c>
    </row>
    <row r="22" spans="1:10" x14ac:dyDescent="0.25">
      <c r="C22" s="229"/>
      <c r="D22" s="229"/>
      <c r="E22" s="229"/>
      <c r="F22" s="229"/>
      <c r="G22" s="229"/>
      <c r="H22" s="229"/>
      <c r="I22" s="229"/>
      <c r="J22" s="229"/>
    </row>
    <row r="23" spans="1:10" x14ac:dyDescent="0.25">
      <c r="A23" s="53" t="s">
        <v>1123</v>
      </c>
      <c r="B23" s="53" t="s">
        <v>21</v>
      </c>
      <c r="C23" s="228" t="s">
        <v>1124</v>
      </c>
      <c r="D23" s="228"/>
      <c r="E23" s="228"/>
      <c r="F23" s="228"/>
      <c r="G23" s="157" t="s">
        <v>53</v>
      </c>
      <c r="H23" s="157" t="s">
        <v>1125</v>
      </c>
      <c r="I23" s="182" t="s">
        <v>1126</v>
      </c>
      <c r="J23" s="183" t="s">
        <v>1127</v>
      </c>
    </row>
    <row r="24" spans="1:10" x14ac:dyDescent="0.25">
      <c r="A24" s="53" t="s">
        <v>27</v>
      </c>
      <c r="B24" s="53">
        <v>88309</v>
      </c>
      <c r="C24" s="229" t="s">
        <v>1128</v>
      </c>
      <c r="D24" s="229"/>
      <c r="E24" s="229"/>
      <c r="F24" s="229"/>
      <c r="G24" s="31" t="s">
        <v>1129</v>
      </c>
      <c r="H24" s="160">
        <v>11</v>
      </c>
      <c r="I24" s="161">
        <v>19.09</v>
      </c>
      <c r="J24" s="162">
        <f>H24*I24</f>
        <v>209.99</v>
      </c>
    </row>
    <row r="25" spans="1:10" x14ac:dyDescent="0.25">
      <c r="A25" s="53" t="s">
        <v>27</v>
      </c>
      <c r="B25" s="53">
        <v>88316</v>
      </c>
      <c r="C25" s="229" t="s">
        <v>1130</v>
      </c>
      <c r="D25" s="229"/>
      <c r="E25" s="229"/>
      <c r="F25" s="229"/>
      <c r="G25" s="31" t="s">
        <v>1129</v>
      </c>
      <c r="H25" s="160">
        <v>21.4</v>
      </c>
      <c r="I25" s="161">
        <v>13.66</v>
      </c>
      <c r="J25" s="162">
        <f>H25*I25</f>
        <v>292.32399999999996</v>
      </c>
    </row>
    <row r="26" spans="1:10" x14ac:dyDescent="0.25">
      <c r="C26" s="230" t="s">
        <v>1131</v>
      </c>
      <c r="D26" s="230"/>
      <c r="E26" s="230"/>
      <c r="F26" s="230"/>
      <c r="G26" s="230"/>
      <c r="H26" s="230"/>
      <c r="I26" s="230"/>
      <c r="J26" s="162">
        <f>SUM(J24:J25)</f>
        <v>502.31399999999996</v>
      </c>
    </row>
    <row r="27" spans="1:10" x14ac:dyDescent="0.25">
      <c r="C27" s="230" t="s">
        <v>1132</v>
      </c>
      <c r="D27" s="230"/>
      <c r="E27" s="230"/>
      <c r="F27" s="230"/>
      <c r="G27" s="230"/>
      <c r="H27" s="230"/>
      <c r="I27" s="230"/>
      <c r="J27" s="164">
        <v>0</v>
      </c>
    </row>
    <row r="28" spans="1:10" x14ac:dyDescent="0.25">
      <c r="C28" s="165"/>
      <c r="D28" s="20"/>
      <c r="E28" s="20"/>
      <c r="F28" s="20"/>
      <c r="G28" s="20"/>
      <c r="H28" s="20"/>
      <c r="I28" s="20"/>
      <c r="J28" s="166"/>
    </row>
    <row r="29" spans="1:10" x14ac:dyDescent="0.25">
      <c r="C29" s="230" t="s">
        <v>1133</v>
      </c>
      <c r="D29" s="230"/>
      <c r="E29" s="230"/>
      <c r="F29" s="230"/>
      <c r="G29" s="230"/>
      <c r="H29" s="230"/>
      <c r="I29" s="230"/>
      <c r="J29" s="164">
        <f>SUM(J26:J27)</f>
        <v>502.31399999999996</v>
      </c>
    </row>
    <row r="30" spans="1:10" x14ac:dyDescent="0.25">
      <c r="C30" s="229"/>
      <c r="D30" s="229"/>
      <c r="E30" s="229"/>
      <c r="F30" s="229"/>
      <c r="G30" s="229"/>
      <c r="H30" s="229"/>
      <c r="I30" s="229"/>
      <c r="J30" s="229"/>
    </row>
    <row r="31" spans="1:10" x14ac:dyDescent="0.25">
      <c r="C31" s="228" t="s">
        <v>1134</v>
      </c>
      <c r="D31" s="228"/>
      <c r="E31" s="228"/>
      <c r="F31" s="228"/>
      <c r="G31" s="228"/>
      <c r="H31" s="228"/>
      <c r="I31" s="228"/>
      <c r="J31" s="167">
        <f>SUM(J29)</f>
        <v>502.31399999999996</v>
      </c>
    </row>
    <row r="32" spans="1:10" x14ac:dyDescent="0.25">
      <c r="C32" s="229"/>
      <c r="D32" s="229"/>
      <c r="E32" s="229"/>
      <c r="F32" s="229"/>
      <c r="G32" s="229"/>
      <c r="H32" s="229"/>
      <c r="I32" s="229"/>
      <c r="J32" s="229"/>
    </row>
    <row r="33" spans="1:10" x14ac:dyDescent="0.25">
      <c r="C33" s="228" t="s">
        <v>1135</v>
      </c>
      <c r="D33" s="228"/>
      <c r="E33" s="228"/>
      <c r="F33" s="228"/>
      <c r="G33" s="228"/>
      <c r="H33" s="228"/>
      <c r="I33" s="228"/>
      <c r="J33" s="167">
        <v>0</v>
      </c>
    </row>
    <row r="34" spans="1:10" x14ac:dyDescent="0.25">
      <c r="C34" s="229"/>
      <c r="D34" s="229"/>
      <c r="E34" s="229"/>
      <c r="F34" s="229"/>
      <c r="G34" s="229"/>
      <c r="H34" s="229"/>
      <c r="I34" s="229"/>
      <c r="J34" s="229"/>
    </row>
    <row r="35" spans="1:10" x14ac:dyDescent="0.25">
      <c r="C35" s="228" t="s">
        <v>1136</v>
      </c>
      <c r="D35" s="228"/>
      <c r="E35" s="228"/>
      <c r="F35" s="228"/>
      <c r="G35" s="228"/>
      <c r="H35" s="228"/>
      <c r="I35" s="228"/>
      <c r="J35" s="167">
        <f>J31+J33</f>
        <v>502.31399999999996</v>
      </c>
    </row>
    <row r="36" spans="1:10" x14ac:dyDescent="0.25">
      <c r="C36" s="179"/>
      <c r="D36" s="180"/>
      <c r="E36" s="180"/>
      <c r="F36" s="180"/>
      <c r="G36" s="180"/>
      <c r="H36" s="180"/>
      <c r="I36" s="180"/>
      <c r="J36" s="179"/>
    </row>
    <row r="37" spans="1:10" x14ac:dyDescent="0.25">
      <c r="C37" s="179"/>
      <c r="D37" s="234"/>
      <c r="E37" s="234"/>
      <c r="F37" s="234"/>
      <c r="G37" s="234"/>
      <c r="H37" s="234"/>
      <c r="I37" s="234"/>
      <c r="J37" s="234"/>
    </row>
    <row r="38" spans="1:10" ht="14.25" customHeight="1" x14ac:dyDescent="0.25">
      <c r="A38" s="155" t="s">
        <v>1121</v>
      </c>
      <c r="B38" s="156" t="s">
        <v>58</v>
      </c>
      <c r="C38" s="240" t="s">
        <v>59</v>
      </c>
      <c r="D38" s="240"/>
      <c r="E38" s="240"/>
      <c r="F38" s="240"/>
      <c r="G38" s="240" t="s">
        <v>1122</v>
      </c>
      <c r="H38" s="240"/>
      <c r="I38" s="240"/>
      <c r="J38" s="157" t="s">
        <v>1122</v>
      </c>
    </row>
    <row r="39" spans="1:10" x14ac:dyDescent="0.25">
      <c r="C39" s="229"/>
      <c r="D39" s="229"/>
      <c r="E39" s="229"/>
      <c r="F39" s="229"/>
      <c r="G39" s="229"/>
      <c r="H39" s="229"/>
      <c r="I39" s="229"/>
      <c r="J39" s="229"/>
    </row>
    <row r="40" spans="1:10" x14ac:dyDescent="0.25">
      <c r="A40" s="53" t="s">
        <v>1123</v>
      </c>
      <c r="B40" s="53" t="s">
        <v>21</v>
      </c>
      <c r="C40" s="241" t="s">
        <v>1124</v>
      </c>
      <c r="D40" s="241"/>
      <c r="E40" s="241"/>
      <c r="F40" s="241"/>
      <c r="G40" s="184" t="s">
        <v>53</v>
      </c>
      <c r="H40" s="182" t="s">
        <v>1125</v>
      </c>
      <c r="I40" s="182" t="s">
        <v>1126</v>
      </c>
      <c r="J40" s="183" t="s">
        <v>1127</v>
      </c>
    </row>
    <row r="41" spans="1:10" ht="14.25" customHeight="1" x14ac:dyDescent="0.25">
      <c r="A41" s="53" t="s">
        <v>27</v>
      </c>
      <c r="B41" s="53">
        <v>88267</v>
      </c>
      <c r="C41" s="229" t="s">
        <v>1137</v>
      </c>
      <c r="D41" s="229"/>
      <c r="E41" s="229"/>
      <c r="F41" s="229"/>
      <c r="G41" s="31" t="s">
        <v>1129</v>
      </c>
      <c r="H41" s="160">
        <v>7</v>
      </c>
      <c r="I41" s="161">
        <v>18.23</v>
      </c>
      <c r="J41" s="162">
        <f>H41*I41</f>
        <v>127.61</v>
      </c>
    </row>
    <row r="42" spans="1:10" ht="14.25" customHeight="1" x14ac:dyDescent="0.25">
      <c r="A42" s="53" t="s">
        <v>27</v>
      </c>
      <c r="B42" s="53">
        <v>88248</v>
      </c>
      <c r="C42" s="229" t="s">
        <v>1138</v>
      </c>
      <c r="D42" s="229"/>
      <c r="E42" s="229"/>
      <c r="F42" s="229"/>
      <c r="G42" s="31" t="s">
        <v>1129</v>
      </c>
      <c r="H42" s="160">
        <v>13.8</v>
      </c>
      <c r="I42" s="161">
        <v>14.28</v>
      </c>
      <c r="J42" s="162">
        <f>H42*I42</f>
        <v>197.06399999999999</v>
      </c>
    </row>
    <row r="43" spans="1:10" ht="14.25" customHeight="1" x14ac:dyDescent="0.25">
      <c r="C43" s="230" t="s">
        <v>1131</v>
      </c>
      <c r="D43" s="230"/>
      <c r="E43" s="230"/>
      <c r="F43" s="230"/>
      <c r="G43" s="230"/>
      <c r="H43" s="230"/>
      <c r="I43" s="230"/>
      <c r="J43" s="162">
        <f>SUM(J41:J42)</f>
        <v>324.67399999999998</v>
      </c>
    </row>
    <row r="44" spans="1:10" ht="14.25" customHeight="1" x14ac:dyDescent="0.25">
      <c r="C44" s="230" t="s">
        <v>1132</v>
      </c>
      <c r="D44" s="230"/>
      <c r="E44" s="230"/>
      <c r="F44" s="230"/>
      <c r="G44" s="230"/>
      <c r="H44" s="230"/>
      <c r="I44" s="230"/>
      <c r="J44" s="164">
        <v>0</v>
      </c>
    </row>
    <row r="45" spans="1:10" x14ac:dyDescent="0.25">
      <c r="C45" s="165"/>
      <c r="D45" s="20"/>
      <c r="E45" s="20"/>
      <c r="F45" s="20"/>
      <c r="G45" s="20"/>
      <c r="H45" s="20"/>
      <c r="I45" s="20"/>
      <c r="J45" s="166"/>
    </row>
    <row r="46" spans="1:10" ht="14.25" customHeight="1" x14ac:dyDescent="0.25">
      <c r="C46" s="230" t="s">
        <v>1133</v>
      </c>
      <c r="D46" s="230"/>
      <c r="E46" s="230"/>
      <c r="F46" s="230"/>
      <c r="G46" s="230"/>
      <c r="H46" s="230"/>
      <c r="I46" s="230"/>
      <c r="J46" s="164">
        <f>SUM(J43:J44)</f>
        <v>324.67399999999998</v>
      </c>
    </row>
    <row r="47" spans="1:10" x14ac:dyDescent="0.25">
      <c r="C47" s="229"/>
      <c r="D47" s="229"/>
      <c r="E47" s="229"/>
      <c r="F47" s="229"/>
      <c r="G47" s="229"/>
      <c r="H47" s="229"/>
      <c r="I47" s="229"/>
      <c r="J47" s="229"/>
    </row>
    <row r="48" spans="1:10" ht="14.25" customHeight="1" x14ac:dyDescent="0.25">
      <c r="C48" s="228" t="s">
        <v>1134</v>
      </c>
      <c r="D48" s="228"/>
      <c r="E48" s="228"/>
      <c r="F48" s="228"/>
      <c r="G48" s="228"/>
      <c r="H48" s="228"/>
      <c r="I48" s="228"/>
      <c r="J48" s="167">
        <f>SUM(J46)</f>
        <v>324.67399999999998</v>
      </c>
    </row>
    <row r="49" spans="1:10" x14ac:dyDescent="0.25">
      <c r="C49" s="229"/>
      <c r="D49" s="229"/>
      <c r="E49" s="229"/>
      <c r="F49" s="229"/>
      <c r="G49" s="229"/>
      <c r="H49" s="229"/>
      <c r="I49" s="229"/>
      <c r="J49" s="229"/>
    </row>
    <row r="50" spans="1:10" ht="14.25" customHeight="1" x14ac:dyDescent="0.25">
      <c r="C50" s="228" t="s">
        <v>1135</v>
      </c>
      <c r="D50" s="228"/>
      <c r="E50" s="228"/>
      <c r="F50" s="228"/>
      <c r="G50" s="228"/>
      <c r="H50" s="228"/>
      <c r="I50" s="228"/>
      <c r="J50" s="167">
        <v>0</v>
      </c>
    </row>
    <row r="51" spans="1:10" x14ac:dyDescent="0.25">
      <c r="C51" s="229"/>
      <c r="D51" s="229"/>
      <c r="E51" s="229"/>
      <c r="F51" s="229"/>
      <c r="G51" s="229"/>
      <c r="H51" s="229"/>
      <c r="I51" s="229"/>
      <c r="J51" s="229"/>
    </row>
    <row r="52" spans="1:10" ht="14.25" customHeight="1" x14ac:dyDescent="0.25">
      <c r="C52" s="228" t="s">
        <v>1136</v>
      </c>
      <c r="D52" s="228"/>
      <c r="E52" s="228"/>
      <c r="F52" s="228"/>
      <c r="G52" s="228"/>
      <c r="H52" s="228"/>
      <c r="I52" s="228"/>
      <c r="J52" s="167">
        <f>J48+J50</f>
        <v>324.67399999999998</v>
      </c>
    </row>
    <row r="53" spans="1:10" x14ac:dyDescent="0.25">
      <c r="C53" s="168"/>
      <c r="D53" s="20"/>
      <c r="E53" s="20"/>
      <c r="F53" s="20"/>
      <c r="G53" s="20"/>
      <c r="H53" s="20"/>
      <c r="I53" s="20"/>
      <c r="J53" s="20"/>
    </row>
    <row r="54" spans="1:10" ht="14.25" customHeight="1" x14ac:dyDescent="0.25">
      <c r="A54" s="155" t="s">
        <v>1121</v>
      </c>
      <c r="B54" s="156" t="s">
        <v>61</v>
      </c>
      <c r="C54" s="240" t="s">
        <v>62</v>
      </c>
      <c r="D54" s="240"/>
      <c r="E54" s="240"/>
      <c r="F54" s="240"/>
      <c r="G54" s="240" t="s">
        <v>1122</v>
      </c>
      <c r="H54" s="240"/>
      <c r="I54" s="240"/>
      <c r="J54" s="157" t="s">
        <v>1122</v>
      </c>
    </row>
    <row r="55" spans="1:10" x14ac:dyDescent="0.25">
      <c r="C55" s="229"/>
      <c r="D55" s="229"/>
      <c r="E55" s="229"/>
      <c r="F55" s="229"/>
      <c r="G55" s="229"/>
      <c r="H55" s="229"/>
      <c r="I55" s="229"/>
      <c r="J55" s="229"/>
    </row>
    <row r="56" spans="1:10" x14ac:dyDescent="0.25">
      <c r="A56" s="53" t="s">
        <v>1123</v>
      </c>
      <c r="B56" s="53" t="s">
        <v>21</v>
      </c>
      <c r="C56" s="241" t="s">
        <v>1124</v>
      </c>
      <c r="D56" s="241"/>
      <c r="E56" s="241"/>
      <c r="F56" s="241"/>
      <c r="G56" s="184" t="s">
        <v>53</v>
      </c>
      <c r="H56" s="182" t="s">
        <v>1125</v>
      </c>
      <c r="I56" s="182" t="s">
        <v>1126</v>
      </c>
      <c r="J56" s="183" t="s">
        <v>1127</v>
      </c>
    </row>
    <row r="57" spans="1:10" ht="14.25" customHeight="1" x14ac:dyDescent="0.25">
      <c r="A57" s="53" t="s">
        <v>27</v>
      </c>
      <c r="B57" s="53">
        <v>88267</v>
      </c>
      <c r="C57" s="229" t="s">
        <v>1137</v>
      </c>
      <c r="D57" s="229"/>
      <c r="E57" s="229"/>
      <c r="F57" s="229"/>
      <c r="G57" s="31" t="s">
        <v>1129</v>
      </c>
      <c r="H57" s="160">
        <v>5.22</v>
      </c>
      <c r="I57" s="161">
        <v>18.23</v>
      </c>
      <c r="J57" s="162">
        <f>H57*I57</f>
        <v>95.160600000000002</v>
      </c>
    </row>
    <row r="58" spans="1:10" ht="14.25" customHeight="1" x14ac:dyDescent="0.25">
      <c r="A58" s="53" t="s">
        <v>27</v>
      </c>
      <c r="B58" s="53">
        <v>88248</v>
      </c>
      <c r="C58" s="229" t="s">
        <v>1138</v>
      </c>
      <c r="D58" s="229"/>
      <c r="E58" s="229"/>
      <c r="F58" s="229"/>
      <c r="G58" s="31" t="s">
        <v>1129</v>
      </c>
      <c r="H58" s="160">
        <v>7.85</v>
      </c>
      <c r="I58" s="161">
        <v>14.28</v>
      </c>
      <c r="J58" s="162">
        <f>H58*I58</f>
        <v>112.09799999999998</v>
      </c>
    </row>
    <row r="59" spans="1:10" ht="14.25" customHeight="1" x14ac:dyDescent="0.25">
      <c r="C59" s="230" t="s">
        <v>1131</v>
      </c>
      <c r="D59" s="230"/>
      <c r="E59" s="230"/>
      <c r="F59" s="230"/>
      <c r="G59" s="230"/>
      <c r="H59" s="230"/>
      <c r="I59" s="230"/>
      <c r="J59" s="162">
        <f>SUM(J57:J58)</f>
        <v>207.2586</v>
      </c>
    </row>
    <row r="60" spans="1:10" ht="14.25" customHeight="1" x14ac:dyDescent="0.25">
      <c r="C60" s="230" t="s">
        <v>1132</v>
      </c>
      <c r="D60" s="230"/>
      <c r="E60" s="230"/>
      <c r="F60" s="230"/>
      <c r="G60" s="230"/>
      <c r="H60" s="230"/>
      <c r="I60" s="230"/>
      <c r="J60" s="164">
        <v>0</v>
      </c>
    </row>
    <row r="61" spans="1:10" x14ac:dyDescent="0.25">
      <c r="C61" s="165"/>
      <c r="D61" s="20"/>
      <c r="E61" s="20"/>
      <c r="F61" s="20"/>
      <c r="G61" s="20"/>
      <c r="H61" s="20"/>
      <c r="I61" s="20"/>
      <c r="J61" s="166"/>
    </row>
    <row r="62" spans="1:10" ht="14.25" customHeight="1" x14ac:dyDescent="0.25">
      <c r="C62" s="230" t="s">
        <v>1133</v>
      </c>
      <c r="D62" s="230"/>
      <c r="E62" s="230"/>
      <c r="F62" s="230"/>
      <c r="G62" s="230"/>
      <c r="H62" s="230"/>
      <c r="I62" s="230"/>
      <c r="J62" s="164">
        <f>SUM(J59:J60)</f>
        <v>207.2586</v>
      </c>
    </row>
    <row r="63" spans="1:10" x14ac:dyDescent="0.25">
      <c r="C63" s="229"/>
      <c r="D63" s="229"/>
      <c r="E63" s="229"/>
      <c r="F63" s="229"/>
      <c r="G63" s="229"/>
      <c r="H63" s="229"/>
      <c r="I63" s="229"/>
      <c r="J63" s="229"/>
    </row>
    <row r="64" spans="1:10" ht="14.25" customHeight="1" x14ac:dyDescent="0.25">
      <c r="C64" s="228" t="s">
        <v>1134</v>
      </c>
      <c r="D64" s="228"/>
      <c r="E64" s="228"/>
      <c r="F64" s="228"/>
      <c r="G64" s="228"/>
      <c r="H64" s="228"/>
      <c r="I64" s="228"/>
      <c r="J64" s="167">
        <f>SUM(J62)</f>
        <v>207.2586</v>
      </c>
    </row>
    <row r="65" spans="1:10" x14ac:dyDescent="0.25">
      <c r="C65" s="229"/>
      <c r="D65" s="229"/>
      <c r="E65" s="229"/>
      <c r="F65" s="229"/>
      <c r="G65" s="229"/>
      <c r="H65" s="229"/>
      <c r="I65" s="229"/>
      <c r="J65" s="229"/>
    </row>
    <row r="66" spans="1:10" ht="14.25" customHeight="1" x14ac:dyDescent="0.25">
      <c r="C66" s="228" t="s">
        <v>1135</v>
      </c>
      <c r="D66" s="228"/>
      <c r="E66" s="228"/>
      <c r="F66" s="228"/>
      <c r="G66" s="228"/>
      <c r="H66" s="228"/>
      <c r="I66" s="228"/>
      <c r="J66" s="167">
        <v>0</v>
      </c>
    </row>
    <row r="67" spans="1:10" x14ac:dyDescent="0.25">
      <c r="C67" s="229"/>
      <c r="D67" s="229"/>
      <c r="E67" s="229"/>
      <c r="F67" s="229"/>
      <c r="G67" s="229"/>
      <c r="H67" s="229"/>
      <c r="I67" s="229"/>
      <c r="J67" s="229"/>
    </row>
    <row r="68" spans="1:10" ht="14.25" customHeight="1" x14ac:dyDescent="0.25">
      <c r="C68" s="228" t="s">
        <v>1136</v>
      </c>
      <c r="D68" s="228"/>
      <c r="E68" s="228"/>
      <c r="F68" s="228"/>
      <c r="G68" s="228"/>
      <c r="H68" s="228"/>
      <c r="I68" s="228"/>
      <c r="J68" s="167">
        <f>J64+J66</f>
        <v>207.2586</v>
      </c>
    </row>
    <row r="69" spans="1:10" x14ac:dyDescent="0.25">
      <c r="C69" s="168"/>
      <c r="D69" s="20"/>
      <c r="E69" s="20"/>
      <c r="F69" s="20"/>
      <c r="G69" s="20"/>
      <c r="H69" s="20"/>
      <c r="I69" s="20"/>
      <c r="J69" s="20"/>
    </row>
    <row r="70" spans="1:10" x14ac:dyDescent="0.25">
      <c r="C70" s="256"/>
      <c r="D70" s="256"/>
      <c r="E70" s="256"/>
      <c r="F70" s="256"/>
      <c r="G70" s="256"/>
      <c r="H70" s="256"/>
      <c r="I70" s="256"/>
      <c r="J70" s="256"/>
    </row>
    <row r="71" spans="1:10" x14ac:dyDescent="0.25">
      <c r="C71" s="169"/>
      <c r="D71" s="169"/>
      <c r="E71" s="169"/>
      <c r="F71" s="169"/>
      <c r="G71" s="169"/>
      <c r="H71" s="169"/>
      <c r="I71" s="169"/>
      <c r="J71" s="169"/>
    </row>
    <row r="72" spans="1:10" ht="14.25" customHeight="1" x14ac:dyDescent="0.25">
      <c r="A72" s="155" t="s">
        <v>1121</v>
      </c>
      <c r="B72" s="156" t="s">
        <v>64</v>
      </c>
      <c r="C72" s="240" t="s">
        <v>1139</v>
      </c>
      <c r="D72" s="240"/>
      <c r="E72" s="240"/>
      <c r="F72" s="240"/>
      <c r="G72" s="240" t="s">
        <v>1122</v>
      </c>
      <c r="H72" s="240"/>
      <c r="I72" s="240"/>
      <c r="J72" s="157" t="s">
        <v>1122</v>
      </c>
    </row>
    <row r="73" spans="1:10" x14ac:dyDescent="0.25">
      <c r="C73" s="229"/>
      <c r="D73" s="229"/>
      <c r="E73" s="229"/>
      <c r="F73" s="229"/>
      <c r="G73" s="229"/>
      <c r="H73" s="229"/>
      <c r="I73" s="229"/>
      <c r="J73" s="229"/>
    </row>
    <row r="74" spans="1:10" x14ac:dyDescent="0.25">
      <c r="A74" s="53" t="s">
        <v>1123</v>
      </c>
      <c r="B74" s="53" t="s">
        <v>21</v>
      </c>
      <c r="C74" s="244" t="s">
        <v>1124</v>
      </c>
      <c r="D74" s="245"/>
      <c r="E74" s="245"/>
      <c r="F74" s="246"/>
      <c r="G74" s="214" t="s">
        <v>53</v>
      </c>
      <c r="H74" s="182" t="s">
        <v>1125</v>
      </c>
      <c r="I74" s="182" t="s">
        <v>1126</v>
      </c>
      <c r="J74" s="183" t="s">
        <v>1127</v>
      </c>
    </row>
    <row r="75" spans="1:10" ht="14.25" customHeight="1" x14ac:dyDescent="0.25">
      <c r="A75" s="53" t="s">
        <v>27</v>
      </c>
      <c r="B75" s="53">
        <v>88264</v>
      </c>
      <c r="C75" s="247" t="s">
        <v>1140</v>
      </c>
      <c r="D75" s="248"/>
      <c r="E75" s="248"/>
      <c r="F75" s="249"/>
      <c r="G75" s="35" t="s">
        <v>1129</v>
      </c>
      <c r="H75" s="160">
        <v>9</v>
      </c>
      <c r="I75" s="215">
        <v>19.78</v>
      </c>
      <c r="J75" s="162">
        <f>H75*I75</f>
        <v>178.02</v>
      </c>
    </row>
    <row r="76" spans="1:10" ht="14.25" customHeight="1" x14ac:dyDescent="0.25">
      <c r="A76" s="53" t="s">
        <v>27</v>
      </c>
      <c r="B76" s="53">
        <v>88247</v>
      </c>
      <c r="C76" s="247" t="s">
        <v>1141</v>
      </c>
      <c r="D76" s="248"/>
      <c r="E76" s="248"/>
      <c r="F76" s="249"/>
      <c r="G76" s="35" t="s">
        <v>1129</v>
      </c>
      <c r="H76" s="160">
        <v>10</v>
      </c>
      <c r="I76" s="215">
        <v>15.27</v>
      </c>
      <c r="J76" s="162">
        <f>H76*I76</f>
        <v>152.69999999999999</v>
      </c>
    </row>
    <row r="77" spans="1:10" ht="14.25" customHeight="1" x14ac:dyDescent="0.25">
      <c r="C77" s="250" t="s">
        <v>1131</v>
      </c>
      <c r="D77" s="251"/>
      <c r="E77" s="251"/>
      <c r="F77" s="251"/>
      <c r="G77" s="251"/>
      <c r="H77" s="251"/>
      <c r="I77" s="252"/>
      <c r="J77" s="162">
        <f>SUM(J75:J76)</f>
        <v>330.72</v>
      </c>
    </row>
    <row r="78" spans="1:10" ht="14.25" customHeight="1" x14ac:dyDescent="0.25">
      <c r="C78" s="250" t="s">
        <v>1132</v>
      </c>
      <c r="D78" s="251"/>
      <c r="E78" s="251"/>
      <c r="F78" s="251"/>
      <c r="G78" s="251"/>
      <c r="H78" s="251"/>
      <c r="I78" s="252"/>
      <c r="J78" s="164">
        <v>0</v>
      </c>
    </row>
    <row r="79" spans="1:10" x14ac:dyDescent="0.25">
      <c r="C79" s="165"/>
      <c r="D79" s="20"/>
      <c r="E79" s="20"/>
      <c r="F79" s="20"/>
      <c r="G79" s="20"/>
      <c r="H79" s="20"/>
      <c r="I79" s="20"/>
      <c r="J79" s="166"/>
    </row>
    <row r="80" spans="1:10" ht="14.25" customHeight="1" x14ac:dyDescent="0.25">
      <c r="C80" s="250" t="s">
        <v>1133</v>
      </c>
      <c r="D80" s="251"/>
      <c r="E80" s="251"/>
      <c r="F80" s="251"/>
      <c r="G80" s="251"/>
      <c r="H80" s="251"/>
      <c r="I80" s="252"/>
      <c r="J80" s="164">
        <f>SUM(J77:J78)</f>
        <v>330.72</v>
      </c>
    </row>
    <row r="81" spans="1:10" x14ac:dyDescent="0.25">
      <c r="C81" s="247"/>
      <c r="D81" s="248"/>
      <c r="E81" s="248"/>
      <c r="F81" s="248"/>
      <c r="G81" s="248"/>
      <c r="H81" s="248"/>
      <c r="I81" s="248"/>
      <c r="J81" s="249"/>
    </row>
    <row r="82" spans="1:10" ht="14.25" customHeight="1" x14ac:dyDescent="0.25">
      <c r="C82" s="253" t="s">
        <v>1134</v>
      </c>
      <c r="D82" s="254"/>
      <c r="E82" s="254"/>
      <c r="F82" s="254"/>
      <c r="G82" s="254"/>
      <c r="H82" s="254"/>
      <c r="I82" s="255"/>
      <c r="J82" s="167">
        <f>SUM(J80)</f>
        <v>330.72</v>
      </c>
    </row>
    <row r="83" spans="1:10" x14ac:dyDescent="0.25">
      <c r="C83" s="247"/>
      <c r="D83" s="248"/>
      <c r="E83" s="248"/>
      <c r="F83" s="248"/>
      <c r="G83" s="248"/>
      <c r="H83" s="248"/>
      <c r="I83" s="248"/>
      <c r="J83" s="249"/>
    </row>
    <row r="84" spans="1:10" ht="14.25" customHeight="1" x14ac:dyDescent="0.25">
      <c r="C84" s="253" t="s">
        <v>1135</v>
      </c>
      <c r="D84" s="254"/>
      <c r="E84" s="254"/>
      <c r="F84" s="254"/>
      <c r="G84" s="254"/>
      <c r="H84" s="254"/>
      <c r="I84" s="255"/>
      <c r="J84" s="167">
        <v>0</v>
      </c>
    </row>
    <row r="85" spans="1:10" x14ac:dyDescent="0.25">
      <c r="C85" s="247"/>
      <c r="D85" s="248"/>
      <c r="E85" s="248"/>
      <c r="F85" s="248"/>
      <c r="G85" s="248"/>
      <c r="H85" s="248"/>
      <c r="I85" s="248"/>
      <c r="J85" s="249"/>
    </row>
    <row r="86" spans="1:10" ht="14.25" customHeight="1" x14ac:dyDescent="0.25">
      <c r="C86" s="253" t="s">
        <v>1136</v>
      </c>
      <c r="D86" s="254"/>
      <c r="E86" s="254"/>
      <c r="F86" s="254"/>
      <c r="G86" s="254"/>
      <c r="H86" s="254"/>
      <c r="I86" s="255"/>
      <c r="J86" s="167">
        <f>J82+J84</f>
        <v>330.72</v>
      </c>
    </row>
    <row r="87" spans="1:10" x14ac:dyDescent="0.25">
      <c r="C87" s="20"/>
      <c r="D87" s="20"/>
      <c r="E87" s="20"/>
      <c r="F87" s="20"/>
      <c r="G87" s="20"/>
      <c r="H87" s="20"/>
      <c r="I87" s="20"/>
      <c r="J87" s="20"/>
    </row>
    <row r="88" spans="1:10" ht="14.25" customHeight="1" x14ac:dyDescent="0.25">
      <c r="A88" s="155" t="s">
        <v>1121</v>
      </c>
      <c r="B88" s="156" t="s">
        <v>157</v>
      </c>
      <c r="C88" s="240" t="s">
        <v>1142</v>
      </c>
      <c r="D88" s="240"/>
      <c r="E88" s="240"/>
      <c r="F88" s="240"/>
      <c r="G88" s="240"/>
      <c r="H88" s="240"/>
      <c r="I88" s="240"/>
      <c r="J88" s="157" t="s">
        <v>1143</v>
      </c>
    </row>
    <row r="89" spans="1:10" x14ac:dyDescent="0.25">
      <c r="C89" s="229"/>
      <c r="D89" s="229"/>
      <c r="E89" s="229"/>
      <c r="F89" s="229"/>
      <c r="G89" s="229"/>
      <c r="H89" s="229"/>
      <c r="I89" s="229"/>
      <c r="J89" s="229"/>
    </row>
    <row r="90" spans="1:10" x14ac:dyDescent="0.25">
      <c r="A90" s="53" t="s">
        <v>1123</v>
      </c>
      <c r="B90" s="53" t="s">
        <v>21</v>
      </c>
      <c r="C90" s="241" t="s">
        <v>1124</v>
      </c>
      <c r="D90" s="241"/>
      <c r="E90" s="241"/>
      <c r="F90" s="241"/>
      <c r="G90" s="184" t="s">
        <v>53</v>
      </c>
      <c r="H90" s="182" t="s">
        <v>1125</v>
      </c>
      <c r="I90" s="182" t="s">
        <v>1126</v>
      </c>
      <c r="J90" s="183" t="s">
        <v>1127</v>
      </c>
    </row>
    <row r="91" spans="1:10" ht="14.25" customHeight="1" x14ac:dyDescent="0.25">
      <c r="A91" s="53" t="s">
        <v>27</v>
      </c>
      <c r="B91" s="53">
        <v>88316</v>
      </c>
      <c r="C91" s="229" t="s">
        <v>1130</v>
      </c>
      <c r="D91" s="229"/>
      <c r="E91" s="229"/>
      <c r="F91" s="229"/>
      <c r="G91" s="31" t="s">
        <v>1129</v>
      </c>
      <c r="H91" s="161" t="s">
        <v>1144</v>
      </c>
      <c r="I91" s="161" t="s">
        <v>1145</v>
      </c>
      <c r="J91" s="161" t="s">
        <v>1146</v>
      </c>
    </row>
    <row r="92" spans="1:10" ht="14.25" customHeight="1" x14ac:dyDescent="0.25">
      <c r="C92" s="230" t="s">
        <v>1131</v>
      </c>
      <c r="D92" s="230"/>
      <c r="E92" s="230"/>
      <c r="F92" s="230"/>
      <c r="G92" s="230"/>
      <c r="H92" s="230"/>
      <c r="I92" s="230"/>
      <c r="J92" s="161" t="s">
        <v>1146</v>
      </c>
    </row>
    <row r="93" spans="1:10" ht="14.25" customHeight="1" x14ac:dyDescent="0.25">
      <c r="C93" s="230" t="s">
        <v>1132</v>
      </c>
      <c r="D93" s="230"/>
      <c r="E93" s="230"/>
      <c r="F93" s="230"/>
      <c r="G93" s="230"/>
      <c r="H93" s="230"/>
      <c r="I93" s="230"/>
      <c r="J93" s="163" t="s">
        <v>1147</v>
      </c>
    </row>
    <row r="94" spans="1:10" ht="14.25" customHeight="1" x14ac:dyDescent="0.25">
      <c r="C94" s="230" t="s">
        <v>1133</v>
      </c>
      <c r="D94" s="230"/>
      <c r="E94" s="230"/>
      <c r="F94" s="230"/>
      <c r="G94" s="230"/>
      <c r="H94" s="230"/>
      <c r="I94" s="230"/>
      <c r="J94" s="163" t="s">
        <v>1146</v>
      </c>
    </row>
    <row r="95" spans="1:10" x14ac:dyDescent="0.25">
      <c r="C95" s="229"/>
      <c r="D95" s="229"/>
      <c r="E95" s="229"/>
      <c r="F95" s="229"/>
      <c r="G95" s="229"/>
      <c r="H95" s="229"/>
      <c r="I95" s="229"/>
      <c r="J95" s="229"/>
    </row>
    <row r="96" spans="1:10" ht="21" customHeight="1" x14ac:dyDescent="0.25">
      <c r="C96" s="228" t="s">
        <v>1148</v>
      </c>
      <c r="D96" s="228"/>
      <c r="E96" s="157" t="s">
        <v>53</v>
      </c>
      <c r="F96" s="242" t="s">
        <v>1149</v>
      </c>
      <c r="G96" s="242"/>
      <c r="H96" s="242" t="s">
        <v>1126</v>
      </c>
      <c r="I96" s="242"/>
      <c r="J96" s="159" t="s">
        <v>1127</v>
      </c>
    </row>
    <row r="97" spans="1:10" ht="24.95" customHeight="1" x14ac:dyDescent="0.25">
      <c r="A97" s="53" t="s">
        <v>75</v>
      </c>
      <c r="B97" s="53" t="s">
        <v>1150</v>
      </c>
      <c r="C97" s="229" t="s">
        <v>1151</v>
      </c>
      <c r="D97" s="229"/>
      <c r="E97" s="31" t="s">
        <v>1129</v>
      </c>
      <c r="F97" s="243" t="s">
        <v>1152</v>
      </c>
      <c r="G97" s="243"/>
      <c r="H97" s="243" t="s">
        <v>1153</v>
      </c>
      <c r="I97" s="243"/>
      <c r="J97" s="161" t="s">
        <v>1154</v>
      </c>
    </row>
    <row r="98" spans="1:10" ht="24.95" customHeight="1" x14ac:dyDescent="0.25">
      <c r="A98" s="53" t="s">
        <v>75</v>
      </c>
      <c r="B98" s="53" t="s">
        <v>1155</v>
      </c>
      <c r="C98" s="229" t="s">
        <v>1156</v>
      </c>
      <c r="D98" s="229"/>
      <c r="E98" s="31" t="s">
        <v>1129</v>
      </c>
      <c r="F98" s="243" t="s">
        <v>1157</v>
      </c>
      <c r="G98" s="243"/>
      <c r="H98" s="243" t="s">
        <v>1158</v>
      </c>
      <c r="I98" s="243"/>
      <c r="J98" s="161" t="s">
        <v>1159</v>
      </c>
    </row>
    <row r="99" spans="1:10" ht="14.25" customHeight="1" x14ac:dyDescent="0.25">
      <c r="C99" s="230" t="s">
        <v>1160</v>
      </c>
      <c r="D99" s="230"/>
      <c r="E99" s="230"/>
      <c r="F99" s="230"/>
      <c r="G99" s="230"/>
      <c r="H99" s="230"/>
      <c r="I99" s="230"/>
      <c r="J99" s="163" t="s">
        <v>1161</v>
      </c>
    </row>
    <row r="100" spans="1:10" x14ac:dyDescent="0.25">
      <c r="C100" s="229"/>
      <c r="D100" s="229"/>
      <c r="E100" s="229"/>
      <c r="F100" s="229"/>
      <c r="G100" s="229"/>
      <c r="H100" s="229"/>
      <c r="I100" s="229"/>
      <c r="J100" s="229"/>
    </row>
    <row r="101" spans="1:10" ht="14.25" customHeight="1" x14ac:dyDescent="0.25">
      <c r="C101" s="228" t="s">
        <v>1134</v>
      </c>
      <c r="D101" s="228"/>
      <c r="E101" s="228"/>
      <c r="F101" s="228"/>
      <c r="G101" s="228"/>
      <c r="H101" s="228"/>
      <c r="I101" s="228"/>
      <c r="J101" s="159" t="s">
        <v>1162</v>
      </c>
    </row>
    <row r="102" spans="1:10" ht="14.25" customHeight="1" x14ac:dyDescent="0.25">
      <c r="C102" s="228" t="s">
        <v>1135</v>
      </c>
      <c r="D102" s="228"/>
      <c r="E102" s="228"/>
      <c r="F102" s="228"/>
      <c r="G102" s="228"/>
      <c r="H102" s="228"/>
      <c r="I102" s="228"/>
      <c r="J102" s="159" t="s">
        <v>1147</v>
      </c>
    </row>
    <row r="103" spans="1:10" ht="14.25" customHeight="1" x14ac:dyDescent="0.25">
      <c r="C103" s="228" t="s">
        <v>1136</v>
      </c>
      <c r="D103" s="228"/>
      <c r="E103" s="228"/>
      <c r="F103" s="228"/>
      <c r="G103" s="228"/>
      <c r="H103" s="228"/>
      <c r="I103" s="228"/>
      <c r="J103" s="159" t="s">
        <v>1162</v>
      </c>
    </row>
    <row r="104" spans="1:10" x14ac:dyDescent="0.25">
      <c r="C104" s="20"/>
      <c r="D104" s="20"/>
      <c r="E104" s="20"/>
      <c r="F104" s="20"/>
      <c r="G104" s="20"/>
      <c r="H104" s="20"/>
      <c r="I104" s="20"/>
      <c r="J104" s="20"/>
    </row>
    <row r="105" spans="1:10" s="187" customFormat="1" ht="15" customHeight="1" x14ac:dyDescent="0.25">
      <c r="A105" s="155" t="s">
        <v>1121</v>
      </c>
      <c r="B105" s="156" t="s">
        <v>955</v>
      </c>
      <c r="C105" s="231" t="s">
        <v>956</v>
      </c>
      <c r="D105" s="231"/>
      <c r="E105" s="231"/>
      <c r="F105" s="231"/>
      <c r="G105" s="231" t="s">
        <v>1122</v>
      </c>
      <c r="H105" s="231"/>
      <c r="I105" s="231"/>
      <c r="J105" s="157" t="s">
        <v>1122</v>
      </c>
    </row>
    <row r="106" spans="1:10" ht="21" customHeight="1" x14ac:dyDescent="0.25">
      <c r="A106" s="53" t="s">
        <v>1123</v>
      </c>
      <c r="B106" s="53" t="s">
        <v>21</v>
      </c>
      <c r="C106" s="228" t="s">
        <v>1124</v>
      </c>
      <c r="D106" s="228"/>
      <c r="E106" s="228"/>
      <c r="F106" s="228"/>
      <c r="G106" s="158" t="s">
        <v>53</v>
      </c>
      <c r="H106" s="157" t="s">
        <v>1125</v>
      </c>
      <c r="I106" s="157" t="s">
        <v>1126</v>
      </c>
      <c r="J106" s="159" t="s">
        <v>1127</v>
      </c>
    </row>
    <row r="107" spans="1:10" ht="14.25" customHeight="1" x14ac:dyDescent="0.25">
      <c r="A107" s="53" t="s">
        <v>27</v>
      </c>
      <c r="B107" s="53">
        <v>88248</v>
      </c>
      <c r="C107" s="229" t="s">
        <v>1138</v>
      </c>
      <c r="D107" s="229"/>
      <c r="E107" s="229"/>
      <c r="F107" s="229"/>
      <c r="G107" s="31" t="s">
        <v>1129</v>
      </c>
      <c r="H107" s="188">
        <v>3</v>
      </c>
      <c r="I107" s="162">
        <v>14.28</v>
      </c>
      <c r="J107" s="162">
        <f>H107*I107</f>
        <v>42.839999999999996</v>
      </c>
    </row>
    <row r="108" spans="1:10" ht="14.25" customHeight="1" x14ac:dyDescent="0.25">
      <c r="A108" s="53" t="s">
        <v>27</v>
      </c>
      <c r="B108" s="53">
        <v>88267</v>
      </c>
      <c r="C108" s="229" t="s">
        <v>1137</v>
      </c>
      <c r="D108" s="229"/>
      <c r="E108" s="229"/>
      <c r="F108" s="229"/>
      <c r="G108" s="31" t="s">
        <v>1129</v>
      </c>
      <c r="H108" s="188">
        <v>3</v>
      </c>
      <c r="I108" s="162">
        <v>18.23</v>
      </c>
      <c r="J108" s="162">
        <f>H108*I108</f>
        <v>54.69</v>
      </c>
    </row>
    <row r="109" spans="1:10" ht="14.25" customHeight="1" x14ac:dyDescent="0.25">
      <c r="A109" s="20"/>
      <c r="B109" s="20"/>
      <c r="C109" s="230" t="s">
        <v>1131</v>
      </c>
      <c r="D109" s="230"/>
      <c r="E109" s="230"/>
      <c r="F109" s="230"/>
      <c r="G109" s="230"/>
      <c r="H109" s="230"/>
      <c r="I109" s="230"/>
      <c r="J109" s="162">
        <f>SUM(J107:J108)</f>
        <v>97.53</v>
      </c>
    </row>
    <row r="110" spans="1:10" ht="14.25" customHeight="1" x14ac:dyDescent="0.25">
      <c r="A110" s="20"/>
      <c r="B110" s="20"/>
      <c r="C110" s="230" t="s">
        <v>1132</v>
      </c>
      <c r="D110" s="230"/>
      <c r="E110" s="230"/>
      <c r="F110" s="230"/>
      <c r="G110" s="230"/>
      <c r="H110" s="230"/>
      <c r="I110" s="230"/>
      <c r="J110" s="164">
        <v>0</v>
      </c>
    </row>
    <row r="111" spans="1:10" ht="14.25" customHeight="1" x14ac:dyDescent="0.25">
      <c r="A111" s="20"/>
      <c r="B111" s="20"/>
      <c r="C111" s="230" t="s">
        <v>1133</v>
      </c>
      <c r="D111" s="230"/>
      <c r="E111" s="230"/>
      <c r="F111" s="230"/>
      <c r="G111" s="230"/>
      <c r="H111" s="230"/>
      <c r="I111" s="230"/>
      <c r="J111" s="164">
        <f>SUM(J109:J110)</f>
        <v>97.53</v>
      </c>
    </row>
    <row r="112" spans="1:10" ht="21" customHeight="1" x14ac:dyDescent="0.25">
      <c r="A112" s="20"/>
      <c r="B112" s="20"/>
      <c r="C112" s="228" t="s">
        <v>1163</v>
      </c>
      <c r="D112" s="228"/>
      <c r="E112" s="228"/>
      <c r="F112" s="228"/>
      <c r="G112" s="158" t="s">
        <v>53</v>
      </c>
      <c r="H112" s="157" t="s">
        <v>1164</v>
      </c>
      <c r="I112" s="157" t="s">
        <v>1126</v>
      </c>
      <c r="J112" s="159" t="s">
        <v>1127</v>
      </c>
    </row>
    <row r="113" spans="1:10" s="187" customFormat="1" ht="24.95" customHeight="1" x14ac:dyDescent="0.25">
      <c r="A113" s="53" t="s">
        <v>1165</v>
      </c>
      <c r="B113" s="53" t="s">
        <v>870</v>
      </c>
      <c r="C113" s="229" t="s">
        <v>956</v>
      </c>
      <c r="D113" s="229"/>
      <c r="E113" s="229"/>
      <c r="F113" s="229"/>
      <c r="G113" s="31" t="s">
        <v>1166</v>
      </c>
      <c r="H113" s="188">
        <v>1</v>
      </c>
      <c r="I113" s="162">
        <v>1832.4</v>
      </c>
      <c r="J113" s="162">
        <f>H113*I113</f>
        <v>1832.4</v>
      </c>
    </row>
    <row r="114" spans="1:10" ht="14.25" customHeight="1" x14ac:dyDescent="0.25">
      <c r="C114" s="230" t="s">
        <v>1167</v>
      </c>
      <c r="D114" s="230"/>
      <c r="E114" s="230"/>
      <c r="F114" s="230"/>
      <c r="G114" s="230"/>
      <c r="H114" s="230"/>
      <c r="I114" s="230"/>
      <c r="J114" s="164">
        <f>SUM(J113)</f>
        <v>1832.4</v>
      </c>
    </row>
    <row r="115" spans="1:10" ht="14.25" customHeight="1" x14ac:dyDescent="0.25">
      <c r="C115" s="228" t="s">
        <v>1134</v>
      </c>
      <c r="D115" s="228"/>
      <c r="E115" s="228"/>
      <c r="F115" s="228"/>
      <c r="G115" s="228"/>
      <c r="H115" s="228"/>
      <c r="I115" s="228"/>
      <c r="J115" s="167">
        <f>J111+J114</f>
        <v>1929.93</v>
      </c>
    </row>
    <row r="116" spans="1:10" ht="14.25" customHeight="1" x14ac:dyDescent="0.25">
      <c r="C116" s="228" t="s">
        <v>1135</v>
      </c>
      <c r="D116" s="228"/>
      <c r="E116" s="228"/>
      <c r="F116" s="228"/>
      <c r="G116" s="228"/>
      <c r="H116" s="228"/>
      <c r="I116" s="228"/>
      <c r="J116" s="167">
        <v>0</v>
      </c>
    </row>
    <row r="117" spans="1:10" ht="14.25" customHeight="1" x14ac:dyDescent="0.25">
      <c r="C117" s="228" t="s">
        <v>1136</v>
      </c>
      <c r="D117" s="228"/>
      <c r="E117" s="228"/>
      <c r="F117" s="228"/>
      <c r="G117" s="228"/>
      <c r="H117" s="228"/>
      <c r="I117" s="228"/>
      <c r="J117" s="167">
        <f>J115+J116</f>
        <v>1929.93</v>
      </c>
    </row>
    <row r="118" spans="1:10" x14ac:dyDescent="0.25">
      <c r="C118" s="20"/>
      <c r="D118" s="20"/>
      <c r="E118" s="20"/>
      <c r="F118" s="20"/>
      <c r="G118" s="20"/>
      <c r="H118" s="20"/>
      <c r="I118" s="20"/>
      <c r="J118" s="20"/>
    </row>
    <row r="119" spans="1:10" ht="14.25" customHeight="1" x14ac:dyDescent="0.25">
      <c r="A119" s="155" t="s">
        <v>1121</v>
      </c>
      <c r="B119" s="156" t="s">
        <v>272</v>
      </c>
      <c r="C119" s="240" t="s">
        <v>273</v>
      </c>
      <c r="D119" s="240"/>
      <c r="E119" s="240"/>
      <c r="F119" s="240"/>
      <c r="G119" s="240"/>
      <c r="H119" s="240"/>
      <c r="I119" s="240"/>
      <c r="J119" s="157" t="s">
        <v>1168</v>
      </c>
    </row>
    <row r="120" spans="1:10" ht="14.25" customHeight="1" x14ac:dyDescent="0.25">
      <c r="A120" s="53" t="s">
        <v>1123</v>
      </c>
      <c r="B120" s="53" t="s">
        <v>21</v>
      </c>
      <c r="C120" s="228" t="s">
        <v>1124</v>
      </c>
      <c r="D120" s="228"/>
      <c r="E120" s="228"/>
      <c r="F120" s="228"/>
      <c r="G120" s="158" t="s">
        <v>53</v>
      </c>
      <c r="H120" s="157" t="s">
        <v>1125</v>
      </c>
      <c r="I120" s="157" t="s">
        <v>1126</v>
      </c>
      <c r="J120" s="159" t="s">
        <v>1127</v>
      </c>
    </row>
    <row r="121" spans="1:10" ht="14.25" customHeight="1" x14ac:dyDescent="0.25">
      <c r="A121" s="53" t="s">
        <v>27</v>
      </c>
      <c r="B121" s="53">
        <v>88239</v>
      </c>
      <c r="C121" s="229" t="s">
        <v>1169</v>
      </c>
      <c r="D121" s="229"/>
      <c r="E121" s="229"/>
      <c r="F121" s="229"/>
      <c r="G121" s="31" t="s">
        <v>1129</v>
      </c>
      <c r="H121" s="161" t="s">
        <v>1170</v>
      </c>
      <c r="I121" s="161" t="s">
        <v>1171</v>
      </c>
      <c r="J121" s="161" t="s">
        <v>1172</v>
      </c>
    </row>
    <row r="122" spans="1:10" ht="14.25" customHeight="1" x14ac:dyDescent="0.25">
      <c r="A122" s="53" t="s">
        <v>27</v>
      </c>
      <c r="B122" s="53">
        <v>88309</v>
      </c>
      <c r="C122" s="229" t="s">
        <v>1128</v>
      </c>
      <c r="D122" s="229"/>
      <c r="E122" s="229"/>
      <c r="F122" s="229"/>
      <c r="G122" s="31" t="s">
        <v>1129</v>
      </c>
      <c r="H122" s="161" t="s">
        <v>1173</v>
      </c>
      <c r="I122" s="161" t="s">
        <v>1174</v>
      </c>
      <c r="J122" s="161" t="s">
        <v>1175</v>
      </c>
    </row>
    <row r="123" spans="1:10" ht="14.25" customHeight="1" x14ac:dyDescent="0.25">
      <c r="A123" s="53" t="s">
        <v>27</v>
      </c>
      <c r="B123" s="53">
        <v>88262</v>
      </c>
      <c r="C123" s="229" t="s">
        <v>1176</v>
      </c>
      <c r="D123" s="229"/>
      <c r="E123" s="229"/>
      <c r="F123" s="229"/>
      <c r="G123" s="31" t="s">
        <v>1129</v>
      </c>
      <c r="H123" s="161" t="s">
        <v>1170</v>
      </c>
      <c r="I123" s="161" t="s">
        <v>1177</v>
      </c>
      <c r="J123" s="161" t="s">
        <v>1178</v>
      </c>
    </row>
    <row r="124" spans="1:10" ht="14.25" customHeight="1" x14ac:dyDescent="0.25">
      <c r="A124" s="53" t="s">
        <v>27</v>
      </c>
      <c r="B124" s="53">
        <v>88316</v>
      </c>
      <c r="C124" s="229" t="s">
        <v>1130</v>
      </c>
      <c r="D124" s="229"/>
      <c r="E124" s="229"/>
      <c r="F124" s="229"/>
      <c r="G124" s="31" t="s">
        <v>1129</v>
      </c>
      <c r="H124" s="161" t="s">
        <v>1179</v>
      </c>
      <c r="I124" s="161" t="s">
        <v>1145</v>
      </c>
      <c r="J124" s="161" t="s">
        <v>1180</v>
      </c>
    </row>
    <row r="125" spans="1:10" ht="14.25" customHeight="1" x14ac:dyDescent="0.25">
      <c r="A125" s="20"/>
      <c r="B125" s="20"/>
      <c r="C125" s="230" t="s">
        <v>1131</v>
      </c>
      <c r="D125" s="230"/>
      <c r="E125" s="230"/>
      <c r="F125" s="230"/>
      <c r="G125" s="230"/>
      <c r="H125" s="230"/>
      <c r="I125" s="230"/>
      <c r="J125" s="161" t="s">
        <v>1181</v>
      </c>
    </row>
    <row r="126" spans="1:10" ht="14.25" customHeight="1" x14ac:dyDescent="0.25">
      <c r="A126" s="20"/>
      <c r="B126" s="20"/>
      <c r="C126" s="230" t="s">
        <v>1132</v>
      </c>
      <c r="D126" s="230"/>
      <c r="E126" s="230"/>
      <c r="F126" s="230"/>
      <c r="G126" s="230"/>
      <c r="H126" s="230"/>
      <c r="I126" s="230"/>
      <c r="J126" s="163" t="s">
        <v>1147</v>
      </c>
    </row>
    <row r="127" spans="1:10" ht="14.25" customHeight="1" x14ac:dyDescent="0.25">
      <c r="A127" s="20"/>
      <c r="B127" s="20"/>
      <c r="C127" s="230" t="s">
        <v>1133</v>
      </c>
      <c r="D127" s="230"/>
      <c r="E127" s="230"/>
      <c r="F127" s="230"/>
      <c r="G127" s="230"/>
      <c r="H127" s="230"/>
      <c r="I127" s="230"/>
      <c r="J127" s="163" t="s">
        <v>1181</v>
      </c>
    </row>
    <row r="128" spans="1:10" ht="14.25" customHeight="1" x14ac:dyDescent="0.25">
      <c r="A128" s="20"/>
      <c r="B128" s="20"/>
      <c r="C128" s="228" t="s">
        <v>1163</v>
      </c>
      <c r="D128" s="228"/>
      <c r="E128" s="228"/>
      <c r="F128" s="228"/>
      <c r="G128" s="158" t="s">
        <v>53</v>
      </c>
      <c r="H128" s="157" t="s">
        <v>1164</v>
      </c>
      <c r="I128" s="157" t="s">
        <v>1126</v>
      </c>
      <c r="J128" s="159" t="s">
        <v>1127</v>
      </c>
    </row>
    <row r="129" spans="1:10" ht="14.25" customHeight="1" x14ac:dyDescent="0.25">
      <c r="A129" s="53" t="s">
        <v>27</v>
      </c>
      <c r="B129" s="53">
        <v>5061</v>
      </c>
      <c r="C129" s="229" t="s">
        <v>1182</v>
      </c>
      <c r="D129" s="229"/>
      <c r="E129" s="229"/>
      <c r="F129" s="229"/>
      <c r="G129" s="31" t="s">
        <v>1183</v>
      </c>
      <c r="H129" s="161" t="s">
        <v>1184</v>
      </c>
      <c r="I129" s="161" t="s">
        <v>1185</v>
      </c>
      <c r="J129" s="161" t="s">
        <v>1186</v>
      </c>
    </row>
    <row r="130" spans="1:10" ht="14.25" customHeight="1" x14ac:dyDescent="0.25">
      <c r="A130" s="53" t="s">
        <v>27</v>
      </c>
      <c r="B130" s="53">
        <v>6189</v>
      </c>
      <c r="C130" s="229" t="s">
        <v>1187</v>
      </c>
      <c r="D130" s="229"/>
      <c r="E130" s="229"/>
      <c r="F130" s="229"/>
      <c r="G130" s="31" t="s">
        <v>1188</v>
      </c>
      <c r="H130" s="161" t="s">
        <v>1189</v>
      </c>
      <c r="I130" s="161" t="s">
        <v>1190</v>
      </c>
      <c r="J130" s="161" t="s">
        <v>1191</v>
      </c>
    </row>
    <row r="131" spans="1:10" ht="14.25" customHeight="1" x14ac:dyDescent="0.25">
      <c r="A131" s="53" t="s">
        <v>27</v>
      </c>
      <c r="B131" s="53">
        <v>4491</v>
      </c>
      <c r="C131" s="229" t="s">
        <v>1192</v>
      </c>
      <c r="D131" s="229"/>
      <c r="E131" s="229"/>
      <c r="F131" s="229"/>
      <c r="G131" s="31" t="s">
        <v>1188</v>
      </c>
      <c r="H131" s="161" t="s">
        <v>1193</v>
      </c>
      <c r="I131" s="161" t="s">
        <v>1194</v>
      </c>
      <c r="J131" s="161" t="s">
        <v>1195</v>
      </c>
    </row>
    <row r="132" spans="1:10" ht="24.95" customHeight="1" x14ac:dyDescent="0.25">
      <c r="A132" s="53" t="s">
        <v>27</v>
      </c>
      <c r="B132" s="53">
        <v>3738</v>
      </c>
      <c r="C132" s="229" t="s">
        <v>1196</v>
      </c>
      <c r="D132" s="229"/>
      <c r="E132" s="229"/>
      <c r="F132" s="229"/>
      <c r="G132" s="31" t="s">
        <v>1197</v>
      </c>
      <c r="H132" s="161" t="s">
        <v>1198</v>
      </c>
      <c r="I132" s="161" t="s">
        <v>1199</v>
      </c>
      <c r="J132" s="161" t="s">
        <v>1199</v>
      </c>
    </row>
    <row r="133" spans="1:10" ht="14.25" customHeight="1" x14ac:dyDescent="0.25">
      <c r="A133" s="20"/>
      <c r="B133" s="20"/>
      <c r="C133" s="230" t="s">
        <v>1167</v>
      </c>
      <c r="D133" s="230"/>
      <c r="E133" s="230"/>
      <c r="F133" s="230"/>
      <c r="G133" s="230"/>
      <c r="H133" s="230"/>
      <c r="I133" s="230"/>
      <c r="J133" s="163" t="s">
        <v>1200</v>
      </c>
    </row>
    <row r="134" spans="1:10" ht="14.25" customHeight="1" x14ac:dyDescent="0.25">
      <c r="A134" s="20"/>
      <c r="B134" s="20"/>
      <c r="C134" s="228" t="s">
        <v>1134</v>
      </c>
      <c r="D134" s="228"/>
      <c r="E134" s="228"/>
      <c r="F134" s="228"/>
      <c r="G134" s="228"/>
      <c r="H134" s="228"/>
      <c r="I134" s="228"/>
      <c r="J134" s="159" t="s">
        <v>1201</v>
      </c>
    </row>
    <row r="135" spans="1:10" ht="14.25" customHeight="1" x14ac:dyDescent="0.25">
      <c r="A135" s="20"/>
      <c r="B135" s="20"/>
      <c r="C135" s="228" t="s">
        <v>1135</v>
      </c>
      <c r="D135" s="228"/>
      <c r="E135" s="228"/>
      <c r="F135" s="228"/>
      <c r="G135" s="228"/>
      <c r="H135" s="228"/>
      <c r="I135" s="228"/>
      <c r="J135" s="159" t="s">
        <v>1147</v>
      </c>
    </row>
    <row r="136" spans="1:10" ht="14.25" customHeight="1" x14ac:dyDescent="0.25">
      <c r="A136" s="20"/>
      <c r="B136" s="20"/>
      <c r="C136" s="228" t="s">
        <v>1136</v>
      </c>
      <c r="D136" s="228"/>
      <c r="E136" s="228"/>
      <c r="F136" s="228"/>
      <c r="G136" s="228"/>
      <c r="H136" s="228"/>
      <c r="I136" s="228"/>
      <c r="J136" s="159" t="s">
        <v>1201</v>
      </c>
    </row>
    <row r="137" spans="1:10" x14ac:dyDescent="0.25">
      <c r="C137" s="20"/>
      <c r="D137" s="20"/>
      <c r="E137" s="20"/>
      <c r="F137" s="20"/>
      <c r="G137" s="20"/>
      <c r="H137" s="20"/>
      <c r="I137" s="20"/>
      <c r="J137" s="20"/>
    </row>
    <row r="138" spans="1:10" ht="14.25" customHeight="1" x14ac:dyDescent="0.25">
      <c r="A138" s="155" t="s">
        <v>1121</v>
      </c>
      <c r="B138" s="156" t="s">
        <v>275</v>
      </c>
      <c r="C138" s="240" t="s">
        <v>1202</v>
      </c>
      <c r="D138" s="240"/>
      <c r="E138" s="240"/>
      <c r="F138" s="240"/>
      <c r="G138" s="240" t="s">
        <v>1203</v>
      </c>
      <c r="H138" s="240"/>
      <c r="I138" s="240"/>
      <c r="J138" s="157" t="s">
        <v>1203</v>
      </c>
    </row>
    <row r="139" spans="1:10" x14ac:dyDescent="0.25">
      <c r="A139" s="20"/>
      <c r="B139" s="20"/>
      <c r="C139" s="229"/>
      <c r="D139" s="229"/>
      <c r="E139" s="229"/>
      <c r="F139" s="229"/>
      <c r="G139" s="229"/>
      <c r="H139" s="229"/>
      <c r="I139" s="229"/>
      <c r="J139" s="229"/>
    </row>
    <row r="140" spans="1:10" ht="14.25" customHeight="1" x14ac:dyDescent="0.25">
      <c r="A140" s="53" t="s">
        <v>1123</v>
      </c>
      <c r="B140" s="53" t="s">
        <v>21</v>
      </c>
      <c r="C140" s="228" t="s">
        <v>1163</v>
      </c>
      <c r="D140" s="228"/>
      <c r="E140" s="228"/>
      <c r="F140" s="228"/>
      <c r="G140" s="158" t="s">
        <v>53</v>
      </c>
      <c r="H140" s="157" t="s">
        <v>1164</v>
      </c>
      <c r="I140" s="157" t="s">
        <v>1126</v>
      </c>
      <c r="J140" s="159" t="s">
        <v>1127</v>
      </c>
    </row>
    <row r="141" spans="1:10" ht="24.95" customHeight="1" x14ac:dyDescent="0.25">
      <c r="A141" s="53" t="s">
        <v>27</v>
      </c>
      <c r="B141" s="53">
        <v>10749</v>
      </c>
      <c r="C141" s="229" t="s">
        <v>1204</v>
      </c>
      <c r="D141" s="229"/>
      <c r="E141" s="229"/>
      <c r="F141" s="229"/>
      <c r="G141" s="31" t="s">
        <v>1205</v>
      </c>
      <c r="H141" s="161" t="s">
        <v>1206</v>
      </c>
      <c r="I141" s="161" t="s">
        <v>1207</v>
      </c>
      <c r="J141" s="161" t="s">
        <v>1208</v>
      </c>
    </row>
    <row r="142" spans="1:10" ht="14.25" customHeight="1" x14ac:dyDescent="0.25">
      <c r="A142" s="20"/>
      <c r="B142" s="20"/>
      <c r="C142" s="230" t="s">
        <v>1167</v>
      </c>
      <c r="D142" s="230"/>
      <c r="E142" s="230"/>
      <c r="F142" s="230"/>
      <c r="G142" s="230"/>
      <c r="H142" s="230"/>
      <c r="I142" s="230"/>
      <c r="J142" s="163" t="s">
        <v>1209</v>
      </c>
    </row>
    <row r="143" spans="1:10" x14ac:dyDescent="0.25">
      <c r="A143" s="20"/>
      <c r="B143" s="20"/>
      <c r="C143" s="229"/>
      <c r="D143" s="229"/>
      <c r="E143" s="229"/>
      <c r="F143" s="229"/>
      <c r="G143" s="229"/>
      <c r="H143" s="229"/>
      <c r="I143" s="229"/>
      <c r="J143" s="229"/>
    </row>
    <row r="144" spans="1:10" ht="14.25" customHeight="1" x14ac:dyDescent="0.25">
      <c r="A144" s="20"/>
      <c r="B144" s="20"/>
      <c r="C144" s="228" t="s">
        <v>1134</v>
      </c>
      <c r="D144" s="228"/>
      <c r="E144" s="228"/>
      <c r="F144" s="228"/>
      <c r="G144" s="228"/>
      <c r="H144" s="228"/>
      <c r="I144" s="228"/>
      <c r="J144" s="159" t="s">
        <v>1208</v>
      </c>
    </row>
    <row r="145" spans="1:10" x14ac:dyDescent="0.25">
      <c r="A145" s="20"/>
      <c r="B145" s="20"/>
      <c r="C145" s="229"/>
      <c r="D145" s="229"/>
      <c r="E145" s="229"/>
      <c r="F145" s="229"/>
      <c r="G145" s="229"/>
      <c r="H145" s="229"/>
      <c r="I145" s="229"/>
      <c r="J145" s="229"/>
    </row>
    <row r="146" spans="1:10" ht="14.25" customHeight="1" x14ac:dyDescent="0.25">
      <c r="A146" s="20"/>
      <c r="B146" s="20"/>
      <c r="C146" s="228" t="s">
        <v>1135</v>
      </c>
      <c r="D146" s="228"/>
      <c r="E146" s="228"/>
      <c r="F146" s="228"/>
      <c r="G146" s="228"/>
      <c r="H146" s="228"/>
      <c r="I146" s="228"/>
      <c r="J146" s="159" t="s">
        <v>1147</v>
      </c>
    </row>
    <row r="147" spans="1:10" x14ac:dyDescent="0.25">
      <c r="A147" s="20"/>
      <c r="B147" s="20"/>
      <c r="C147" s="229"/>
      <c r="D147" s="229"/>
      <c r="E147" s="229"/>
      <c r="F147" s="229"/>
      <c r="G147" s="229"/>
      <c r="H147" s="229"/>
      <c r="I147" s="229"/>
      <c r="J147" s="229"/>
    </row>
    <row r="148" spans="1:10" ht="14.25" customHeight="1" x14ac:dyDescent="0.25">
      <c r="A148" s="20"/>
      <c r="B148" s="20"/>
      <c r="C148" s="228" t="s">
        <v>1136</v>
      </c>
      <c r="D148" s="228"/>
      <c r="E148" s="228"/>
      <c r="F148" s="228"/>
      <c r="G148" s="228"/>
      <c r="H148" s="228"/>
      <c r="I148" s="228"/>
      <c r="J148" s="159" t="s">
        <v>1208</v>
      </c>
    </row>
    <row r="149" spans="1:10" x14ac:dyDescent="0.25">
      <c r="C149" s="168"/>
      <c r="D149" s="20"/>
      <c r="E149" s="20"/>
      <c r="F149" s="20"/>
      <c r="G149" s="20"/>
      <c r="H149" s="20"/>
      <c r="I149" s="20"/>
      <c r="J149" s="20"/>
    </row>
    <row r="150" spans="1:10" ht="14.25" customHeight="1" x14ac:dyDescent="0.25">
      <c r="A150" s="155" t="s">
        <v>1121</v>
      </c>
      <c r="B150" s="156" t="s">
        <v>303</v>
      </c>
      <c r="C150" s="231" t="s">
        <v>1210</v>
      </c>
      <c r="D150" s="231"/>
      <c r="E150" s="231"/>
      <c r="F150" s="231"/>
      <c r="G150" s="231"/>
      <c r="H150" s="231"/>
      <c r="I150" s="231"/>
      <c r="J150" s="189" t="s">
        <v>1211</v>
      </c>
    </row>
    <row r="151" spans="1:10" x14ac:dyDescent="0.25">
      <c r="A151" s="53" t="s">
        <v>1123</v>
      </c>
      <c r="B151" s="53" t="s">
        <v>21</v>
      </c>
      <c r="C151" s="241" t="s">
        <v>1124</v>
      </c>
      <c r="D151" s="241"/>
      <c r="E151" s="241"/>
      <c r="F151" s="241"/>
      <c r="G151" s="182" t="s">
        <v>53</v>
      </c>
      <c r="H151" s="182" t="s">
        <v>1125</v>
      </c>
      <c r="I151" s="182" t="s">
        <v>1126</v>
      </c>
      <c r="J151" s="183" t="s">
        <v>1127</v>
      </c>
    </row>
    <row r="152" spans="1:10" ht="14.25" customHeight="1" x14ac:dyDescent="0.25">
      <c r="A152" s="53" t="s">
        <v>27</v>
      </c>
      <c r="B152" s="53">
        <v>88309</v>
      </c>
      <c r="C152" s="229" t="s">
        <v>1212</v>
      </c>
      <c r="D152" s="229"/>
      <c r="E152" s="229"/>
      <c r="F152" s="229"/>
      <c r="G152" s="31" t="s">
        <v>1129</v>
      </c>
      <c r="H152" s="160">
        <v>0.26900000000000002</v>
      </c>
      <c r="I152" s="161">
        <v>19.09</v>
      </c>
      <c r="J152" s="162">
        <f>H152*I152</f>
        <v>5.1352100000000007</v>
      </c>
    </row>
    <row r="153" spans="1:10" ht="14.25" customHeight="1" x14ac:dyDescent="0.25">
      <c r="A153" s="53" t="s">
        <v>27</v>
      </c>
      <c r="B153" s="53">
        <v>88316</v>
      </c>
      <c r="C153" s="229" t="s">
        <v>1213</v>
      </c>
      <c r="D153" s="229"/>
      <c r="E153" s="229"/>
      <c r="F153" s="229"/>
      <c r="G153" s="31" t="s">
        <v>1129</v>
      </c>
      <c r="H153" s="160">
        <v>0.13400000000000001</v>
      </c>
      <c r="I153" s="161">
        <v>13.66</v>
      </c>
      <c r="J153" s="162">
        <f>H153*I153</f>
        <v>1.8304400000000001</v>
      </c>
    </row>
    <row r="154" spans="1:10" ht="14.25" customHeight="1" x14ac:dyDescent="0.25">
      <c r="C154" s="230" t="s">
        <v>1131</v>
      </c>
      <c r="D154" s="230"/>
      <c r="E154" s="230"/>
      <c r="F154" s="230"/>
      <c r="G154" s="230"/>
      <c r="H154" s="230"/>
      <c r="I154" s="230"/>
      <c r="J154" s="162">
        <f>SUM(J152:J153)</f>
        <v>6.965650000000001</v>
      </c>
    </row>
    <row r="155" spans="1:10" ht="14.25" customHeight="1" x14ac:dyDescent="0.25">
      <c r="C155" s="230" t="s">
        <v>1132</v>
      </c>
      <c r="D155" s="230"/>
      <c r="E155" s="230"/>
      <c r="F155" s="230"/>
      <c r="G155" s="230"/>
      <c r="H155" s="230"/>
      <c r="I155" s="230"/>
      <c r="J155" s="164">
        <v>0</v>
      </c>
    </row>
    <row r="156" spans="1:10" x14ac:dyDescent="0.25">
      <c r="C156" s="190"/>
      <c r="D156" s="191"/>
      <c r="E156" s="191"/>
      <c r="F156" s="191"/>
      <c r="G156" s="191"/>
      <c r="H156" s="191"/>
      <c r="I156" s="191"/>
      <c r="J156" s="192"/>
    </row>
    <row r="157" spans="1:10" ht="14.25" customHeight="1" x14ac:dyDescent="0.25">
      <c r="C157" s="230" t="s">
        <v>1133</v>
      </c>
      <c r="D157" s="230"/>
      <c r="E157" s="230"/>
      <c r="F157" s="230"/>
      <c r="G157" s="230"/>
      <c r="H157" s="230"/>
      <c r="I157" s="230"/>
      <c r="J157" s="164">
        <f>SUM(J154:J155)</f>
        <v>6.965650000000001</v>
      </c>
    </row>
    <row r="158" spans="1:10" ht="21" customHeight="1" x14ac:dyDescent="0.25">
      <c r="C158" s="228" t="s">
        <v>1163</v>
      </c>
      <c r="D158" s="228"/>
      <c r="E158" s="228"/>
      <c r="F158" s="228"/>
      <c r="G158" s="157" t="s">
        <v>53</v>
      </c>
      <c r="H158" s="157" t="s">
        <v>1164</v>
      </c>
      <c r="I158" s="157" t="s">
        <v>1126</v>
      </c>
      <c r="J158" s="159" t="s">
        <v>1127</v>
      </c>
    </row>
    <row r="159" spans="1:10" ht="14.25" customHeight="1" x14ac:dyDescent="0.25">
      <c r="A159" s="53" t="s">
        <v>27</v>
      </c>
      <c r="B159" s="53">
        <v>38600</v>
      </c>
      <c r="C159" s="229" t="s">
        <v>1214</v>
      </c>
      <c r="D159" s="229"/>
      <c r="E159" s="229"/>
      <c r="F159" s="229"/>
      <c r="G159" s="31" t="s">
        <v>1188</v>
      </c>
      <c r="H159" s="160">
        <v>2.5640999999999998</v>
      </c>
      <c r="I159" s="161">
        <v>3.32</v>
      </c>
      <c r="J159" s="162">
        <f t="shared" ref="J159:J164" si="0">H159*I159</f>
        <v>8.5128119999999985</v>
      </c>
    </row>
    <row r="160" spans="1:10" ht="14.25" customHeight="1" x14ac:dyDescent="0.25">
      <c r="A160" s="53" t="s">
        <v>27</v>
      </c>
      <c r="B160" s="53">
        <v>4491</v>
      </c>
      <c r="C160" s="229" t="s">
        <v>1215</v>
      </c>
      <c r="D160" s="229"/>
      <c r="E160" s="229"/>
      <c r="F160" s="229"/>
      <c r="G160" s="31" t="s">
        <v>300</v>
      </c>
      <c r="H160" s="160">
        <v>0.35199999999999998</v>
      </c>
      <c r="I160" s="161">
        <v>4.05</v>
      </c>
      <c r="J160" s="162">
        <f t="shared" si="0"/>
        <v>1.4255999999999998</v>
      </c>
    </row>
    <row r="161" spans="1:10" ht="14.25" customHeight="1" x14ac:dyDescent="0.25">
      <c r="A161" s="53" t="s">
        <v>27</v>
      </c>
      <c r="B161" s="53">
        <v>6193</v>
      </c>
      <c r="C161" s="229" t="s">
        <v>1216</v>
      </c>
      <c r="D161" s="229"/>
      <c r="E161" s="229"/>
      <c r="F161" s="229"/>
      <c r="G161" s="31" t="s">
        <v>300</v>
      </c>
      <c r="H161" s="160">
        <v>0.17599999999999999</v>
      </c>
      <c r="I161" s="161">
        <v>11.25</v>
      </c>
      <c r="J161" s="162">
        <f t="shared" si="0"/>
        <v>1.98</v>
      </c>
    </row>
    <row r="162" spans="1:10" ht="24.95" customHeight="1" x14ac:dyDescent="0.25">
      <c r="A162" s="53" t="s">
        <v>27</v>
      </c>
      <c r="B162" s="53">
        <v>87294</v>
      </c>
      <c r="C162" s="229" t="s">
        <v>1217</v>
      </c>
      <c r="D162" s="229"/>
      <c r="E162" s="229"/>
      <c r="F162" s="229"/>
      <c r="G162" s="31" t="s">
        <v>30</v>
      </c>
      <c r="H162" s="160">
        <v>1.9E-3</v>
      </c>
      <c r="I162" s="161">
        <v>339.89</v>
      </c>
      <c r="J162" s="161">
        <f t="shared" si="0"/>
        <v>0.645791</v>
      </c>
    </row>
    <row r="163" spans="1:10" ht="24.95" customHeight="1" x14ac:dyDescent="0.25">
      <c r="A163" s="53" t="s">
        <v>27</v>
      </c>
      <c r="B163" s="53">
        <v>94965</v>
      </c>
      <c r="C163" s="229" t="s">
        <v>1218</v>
      </c>
      <c r="D163" s="229"/>
      <c r="E163" s="229"/>
      <c r="F163" s="229"/>
      <c r="G163" s="31" t="s">
        <v>30</v>
      </c>
      <c r="H163" s="160">
        <v>1.14E-2</v>
      </c>
      <c r="I163" s="161">
        <v>273.54000000000002</v>
      </c>
      <c r="J163" s="161">
        <f t="shared" si="0"/>
        <v>3.1183560000000003</v>
      </c>
    </row>
    <row r="164" spans="1:10" ht="14.25" customHeight="1" x14ac:dyDescent="0.25">
      <c r="A164" s="53" t="s">
        <v>27</v>
      </c>
      <c r="B164" s="53">
        <v>92873</v>
      </c>
      <c r="C164" s="229" t="s">
        <v>1219</v>
      </c>
      <c r="D164" s="229"/>
      <c r="E164" s="229"/>
      <c r="F164" s="229"/>
      <c r="G164" s="31" t="s">
        <v>30</v>
      </c>
      <c r="H164" s="160">
        <v>1.14E-2</v>
      </c>
      <c r="I164" s="161">
        <v>147.22999999999999</v>
      </c>
      <c r="J164" s="161">
        <f t="shared" si="0"/>
        <v>1.6784219999999999</v>
      </c>
    </row>
    <row r="165" spans="1:10" ht="14.25" customHeight="1" x14ac:dyDescent="0.25">
      <c r="C165" s="230" t="s">
        <v>1167</v>
      </c>
      <c r="D165" s="230"/>
      <c r="E165" s="230"/>
      <c r="F165" s="230"/>
      <c r="G165" s="230"/>
      <c r="H165" s="230"/>
      <c r="I165" s="230"/>
      <c r="J165" s="164">
        <f>SUM(J159:J164)</f>
        <v>17.360980999999999</v>
      </c>
    </row>
    <row r="166" spans="1:10" ht="14.25" customHeight="1" x14ac:dyDescent="0.25">
      <c r="C166" s="228" t="s">
        <v>1134</v>
      </c>
      <c r="D166" s="228"/>
      <c r="E166" s="228"/>
      <c r="F166" s="228"/>
      <c r="G166" s="228"/>
      <c r="H166" s="228"/>
      <c r="I166" s="228"/>
      <c r="J166" s="167">
        <f>J157+J165</f>
        <v>24.326630999999999</v>
      </c>
    </row>
    <row r="167" spans="1:10" ht="14.25" customHeight="1" x14ac:dyDescent="0.25">
      <c r="C167" s="228" t="s">
        <v>1135</v>
      </c>
      <c r="D167" s="228"/>
      <c r="E167" s="228"/>
      <c r="F167" s="228"/>
      <c r="G167" s="228"/>
      <c r="H167" s="228"/>
      <c r="I167" s="228"/>
      <c r="J167" s="167">
        <v>0</v>
      </c>
    </row>
    <row r="168" spans="1:10" ht="14.25" customHeight="1" x14ac:dyDescent="0.25">
      <c r="C168" s="228" t="s">
        <v>1136</v>
      </c>
      <c r="D168" s="228"/>
      <c r="E168" s="228"/>
      <c r="F168" s="228"/>
      <c r="G168" s="228"/>
      <c r="H168" s="228"/>
      <c r="I168" s="228"/>
      <c r="J168" s="167">
        <f>J166+J167</f>
        <v>24.326630999999999</v>
      </c>
    </row>
    <row r="170" spans="1:10" ht="14.25" customHeight="1" x14ac:dyDescent="0.25">
      <c r="A170" s="155" t="s">
        <v>1121</v>
      </c>
      <c r="B170" s="156" t="s">
        <v>306</v>
      </c>
      <c r="C170" s="231" t="s">
        <v>307</v>
      </c>
      <c r="D170" s="231"/>
      <c r="E170" s="231"/>
      <c r="F170" s="231"/>
      <c r="G170" s="231" t="s">
        <v>1211</v>
      </c>
      <c r="H170" s="231"/>
      <c r="I170" s="231"/>
      <c r="J170" s="189" t="s">
        <v>1211</v>
      </c>
    </row>
    <row r="171" spans="1:10" x14ac:dyDescent="0.25">
      <c r="C171" s="229"/>
      <c r="D171" s="229"/>
      <c r="E171" s="229"/>
      <c r="F171" s="229"/>
      <c r="G171" s="229"/>
      <c r="H171" s="229"/>
      <c r="I171" s="229"/>
      <c r="J171" s="229"/>
    </row>
    <row r="172" spans="1:10" x14ac:dyDescent="0.25">
      <c r="A172" s="53" t="s">
        <v>1123</v>
      </c>
      <c r="B172" s="53" t="s">
        <v>21</v>
      </c>
      <c r="C172" s="241" t="s">
        <v>1124</v>
      </c>
      <c r="D172" s="241"/>
      <c r="E172" s="241"/>
      <c r="F172" s="241"/>
      <c r="G172" s="182" t="s">
        <v>53</v>
      </c>
      <c r="H172" s="182" t="s">
        <v>1125</v>
      </c>
      <c r="I172" s="182" t="s">
        <v>1126</v>
      </c>
      <c r="J172" s="183" t="s">
        <v>1127</v>
      </c>
    </row>
    <row r="173" spans="1:10" ht="14.25" customHeight="1" x14ac:dyDescent="0.25">
      <c r="A173" s="53" t="s">
        <v>27</v>
      </c>
      <c r="B173" s="53">
        <v>88309</v>
      </c>
      <c r="C173" s="229" t="s">
        <v>1212</v>
      </c>
      <c r="D173" s="229"/>
      <c r="E173" s="229"/>
      <c r="F173" s="229"/>
      <c r="G173" s="31" t="s">
        <v>1129</v>
      </c>
      <c r="H173" s="160" t="s">
        <v>1220</v>
      </c>
      <c r="I173" s="161">
        <v>19.09</v>
      </c>
      <c r="J173" s="162">
        <f>H173*I173</f>
        <v>4.8297699999999999</v>
      </c>
    </row>
    <row r="174" spans="1:10" ht="14.25" customHeight="1" x14ac:dyDescent="0.25">
      <c r="A174" s="53" t="s">
        <v>27</v>
      </c>
      <c r="B174" s="53">
        <v>88316</v>
      </c>
      <c r="C174" s="229" t="s">
        <v>1213</v>
      </c>
      <c r="D174" s="229"/>
      <c r="E174" s="229"/>
      <c r="F174" s="229"/>
      <c r="G174" s="31" t="s">
        <v>1129</v>
      </c>
      <c r="H174" s="160" t="s">
        <v>1221</v>
      </c>
      <c r="I174" s="161">
        <v>13.66</v>
      </c>
      <c r="J174" s="162">
        <f>H174*I174</f>
        <v>1.72116</v>
      </c>
    </row>
    <row r="175" spans="1:10" ht="14.25" customHeight="1" x14ac:dyDescent="0.25">
      <c r="C175" s="230" t="s">
        <v>1131</v>
      </c>
      <c r="D175" s="230"/>
      <c r="E175" s="230"/>
      <c r="F175" s="230"/>
      <c r="G175" s="230"/>
      <c r="H175" s="230"/>
      <c r="I175" s="230"/>
      <c r="J175" s="162">
        <f>SUM(J173:J174)</f>
        <v>6.5509300000000001</v>
      </c>
    </row>
    <row r="176" spans="1:10" ht="14.25" customHeight="1" x14ac:dyDescent="0.25">
      <c r="C176" s="230" t="s">
        <v>1132</v>
      </c>
      <c r="D176" s="230"/>
      <c r="E176" s="230"/>
      <c r="F176" s="230"/>
      <c r="G176" s="230"/>
      <c r="H176" s="230"/>
      <c r="I176" s="230"/>
      <c r="J176" s="164">
        <v>0</v>
      </c>
    </row>
    <row r="177" spans="1:10" x14ac:dyDescent="0.25">
      <c r="C177" s="190"/>
      <c r="D177" s="191"/>
      <c r="E177" s="191"/>
      <c r="F177" s="191"/>
      <c r="G177" s="191"/>
      <c r="H177" s="191"/>
      <c r="I177" s="191"/>
      <c r="J177" s="192"/>
    </row>
    <row r="178" spans="1:10" ht="14.25" customHeight="1" x14ac:dyDescent="0.25">
      <c r="C178" s="230" t="s">
        <v>1133</v>
      </c>
      <c r="D178" s="230"/>
      <c r="E178" s="230"/>
      <c r="F178" s="230"/>
      <c r="G178" s="230"/>
      <c r="H178" s="230"/>
      <c r="I178" s="230"/>
      <c r="J178" s="164">
        <f>SUM(J175:J176)</f>
        <v>6.5509300000000001</v>
      </c>
    </row>
    <row r="179" spans="1:10" x14ac:dyDescent="0.25">
      <c r="C179" s="229"/>
      <c r="D179" s="229"/>
      <c r="E179" s="229"/>
      <c r="F179" s="229"/>
      <c r="G179" s="229"/>
      <c r="H179" s="229"/>
      <c r="I179" s="229"/>
      <c r="J179" s="229"/>
    </row>
    <row r="180" spans="1:10" ht="21" customHeight="1" x14ac:dyDescent="0.25">
      <c r="C180" s="228" t="s">
        <v>1163</v>
      </c>
      <c r="D180" s="228"/>
      <c r="E180" s="228"/>
      <c r="F180" s="228"/>
      <c r="G180" s="157" t="s">
        <v>53</v>
      </c>
      <c r="H180" s="157" t="s">
        <v>1164</v>
      </c>
      <c r="I180" s="157" t="s">
        <v>1126</v>
      </c>
      <c r="J180" s="159" t="s">
        <v>1127</v>
      </c>
    </row>
    <row r="181" spans="1:10" ht="14.25" customHeight="1" x14ac:dyDescent="0.25">
      <c r="A181" s="53" t="s">
        <v>27</v>
      </c>
      <c r="B181" s="53">
        <v>38600</v>
      </c>
      <c r="C181" s="229" t="s">
        <v>1214</v>
      </c>
      <c r="D181" s="229"/>
      <c r="E181" s="229"/>
      <c r="F181" s="229"/>
      <c r="G181" s="31" t="s">
        <v>1188</v>
      </c>
      <c r="H181" s="160">
        <v>2.5640999999999998</v>
      </c>
      <c r="I181" s="161">
        <v>3.32</v>
      </c>
      <c r="J181" s="162">
        <f t="shared" ref="J181:J186" si="1">H181*I181</f>
        <v>8.5128119999999985</v>
      </c>
    </row>
    <row r="182" spans="1:10" ht="14.25" customHeight="1" x14ac:dyDescent="0.25">
      <c r="A182" s="53" t="s">
        <v>27</v>
      </c>
      <c r="B182" s="53">
        <v>4491</v>
      </c>
      <c r="C182" s="229" t="s">
        <v>1215</v>
      </c>
      <c r="D182" s="229"/>
      <c r="E182" s="229"/>
      <c r="F182" s="229"/>
      <c r="G182" s="31" t="s">
        <v>300</v>
      </c>
      <c r="H182" s="160" t="s">
        <v>1222</v>
      </c>
      <c r="I182" s="161">
        <v>4.05</v>
      </c>
      <c r="J182" s="162">
        <f t="shared" si="1"/>
        <v>0.89100000000000001</v>
      </c>
    </row>
    <row r="183" spans="1:10" ht="14.25" customHeight="1" x14ac:dyDescent="0.25">
      <c r="A183" s="53" t="s">
        <v>27</v>
      </c>
      <c r="B183" s="53">
        <v>6193</v>
      </c>
      <c r="C183" s="229" t="s">
        <v>1216</v>
      </c>
      <c r="D183" s="229"/>
      <c r="E183" s="229"/>
      <c r="F183" s="229"/>
      <c r="G183" s="31" t="s">
        <v>300</v>
      </c>
      <c r="H183" s="160" t="s">
        <v>1223</v>
      </c>
      <c r="I183" s="161">
        <v>11.25</v>
      </c>
      <c r="J183" s="162">
        <f t="shared" si="1"/>
        <v>2.0587499999999999</v>
      </c>
    </row>
    <row r="184" spans="1:10" ht="24.95" customHeight="1" x14ac:dyDescent="0.25">
      <c r="A184" s="53" t="s">
        <v>27</v>
      </c>
      <c r="B184" s="53">
        <v>87294</v>
      </c>
      <c r="C184" s="229" t="s">
        <v>1217</v>
      </c>
      <c r="D184" s="229"/>
      <c r="E184" s="229"/>
      <c r="F184" s="229"/>
      <c r="G184" s="31" t="s">
        <v>30</v>
      </c>
      <c r="H184" s="160" t="s">
        <v>1224</v>
      </c>
      <c r="I184" s="161">
        <v>339.89</v>
      </c>
      <c r="J184" s="162">
        <f t="shared" si="1"/>
        <v>0.645791</v>
      </c>
    </row>
    <row r="185" spans="1:10" ht="24.95" customHeight="1" x14ac:dyDescent="0.25">
      <c r="A185" s="53" t="s">
        <v>27</v>
      </c>
      <c r="B185" s="53">
        <v>94965</v>
      </c>
      <c r="C185" s="229" t="s">
        <v>1218</v>
      </c>
      <c r="D185" s="229"/>
      <c r="E185" s="229"/>
      <c r="F185" s="229"/>
      <c r="G185" s="31" t="s">
        <v>30</v>
      </c>
      <c r="H185" s="160">
        <v>1.14E-2</v>
      </c>
      <c r="I185" s="161">
        <v>273.54000000000002</v>
      </c>
      <c r="J185" s="162">
        <f t="shared" si="1"/>
        <v>3.1183560000000003</v>
      </c>
    </row>
    <row r="186" spans="1:10" ht="14.25" customHeight="1" x14ac:dyDescent="0.25">
      <c r="A186" s="53" t="s">
        <v>27</v>
      </c>
      <c r="B186" s="53">
        <v>92873</v>
      </c>
      <c r="C186" s="229" t="s">
        <v>1219</v>
      </c>
      <c r="D186" s="229"/>
      <c r="E186" s="229"/>
      <c r="F186" s="229"/>
      <c r="G186" s="31" t="s">
        <v>30</v>
      </c>
      <c r="H186" s="160">
        <v>1.14E-2</v>
      </c>
      <c r="I186" s="161">
        <v>147.22999999999999</v>
      </c>
      <c r="J186" s="162">
        <f t="shared" si="1"/>
        <v>1.6784219999999999</v>
      </c>
    </row>
    <row r="187" spans="1:10" ht="14.25" customHeight="1" x14ac:dyDescent="0.25">
      <c r="C187" s="230" t="s">
        <v>1167</v>
      </c>
      <c r="D187" s="230"/>
      <c r="E187" s="230"/>
      <c r="F187" s="230"/>
      <c r="G187" s="230"/>
      <c r="H187" s="230"/>
      <c r="I187" s="230"/>
      <c r="J187" s="164">
        <f>SUM(J181:J186)</f>
        <v>16.905130999999997</v>
      </c>
    </row>
    <row r="188" spans="1:10" x14ac:dyDescent="0.25">
      <c r="C188" s="229"/>
      <c r="D188" s="229"/>
      <c r="E188" s="229"/>
      <c r="F188" s="229"/>
      <c r="G188" s="229"/>
      <c r="H188" s="229"/>
      <c r="I188" s="229"/>
      <c r="J188" s="229"/>
    </row>
    <row r="189" spans="1:10" ht="14.25" customHeight="1" x14ac:dyDescent="0.25">
      <c r="C189" s="228" t="s">
        <v>1134</v>
      </c>
      <c r="D189" s="228"/>
      <c r="E189" s="228"/>
      <c r="F189" s="228"/>
      <c r="G189" s="228"/>
      <c r="H189" s="228"/>
      <c r="I189" s="228"/>
      <c r="J189" s="167">
        <f>J178+J187</f>
        <v>23.456060999999998</v>
      </c>
    </row>
    <row r="190" spans="1:10" x14ac:dyDescent="0.25">
      <c r="C190" s="229"/>
      <c r="D190" s="229"/>
      <c r="E190" s="229"/>
      <c r="F190" s="229"/>
      <c r="G190" s="229"/>
      <c r="H190" s="229"/>
      <c r="I190" s="229"/>
      <c r="J190" s="229"/>
    </row>
    <row r="191" spans="1:10" ht="14.25" customHeight="1" x14ac:dyDescent="0.25">
      <c r="C191" s="228" t="s">
        <v>1135</v>
      </c>
      <c r="D191" s="228"/>
      <c r="E191" s="228"/>
      <c r="F191" s="228"/>
      <c r="G191" s="228"/>
      <c r="H191" s="228"/>
      <c r="I191" s="228"/>
      <c r="J191" s="167">
        <v>0</v>
      </c>
    </row>
    <row r="192" spans="1:10" x14ac:dyDescent="0.25">
      <c r="C192" s="229"/>
      <c r="D192" s="229"/>
      <c r="E192" s="229"/>
      <c r="F192" s="229"/>
      <c r="G192" s="229"/>
      <c r="H192" s="229"/>
      <c r="I192" s="229"/>
      <c r="J192" s="229"/>
    </row>
    <row r="193" spans="1:10" ht="14.25" customHeight="1" x14ac:dyDescent="0.25">
      <c r="C193" s="228" t="s">
        <v>1136</v>
      </c>
      <c r="D193" s="228"/>
      <c r="E193" s="228"/>
      <c r="F193" s="228"/>
      <c r="G193" s="228"/>
      <c r="H193" s="228"/>
      <c r="I193" s="228"/>
      <c r="J193" s="167">
        <f>J189+J191</f>
        <v>23.456060999999998</v>
      </c>
    </row>
    <row r="194" spans="1:10" x14ac:dyDescent="0.25">
      <c r="C194" s="168"/>
      <c r="D194" s="20"/>
      <c r="E194" s="20"/>
      <c r="F194" s="20"/>
      <c r="G194" s="20"/>
      <c r="H194" s="20"/>
      <c r="I194" s="20"/>
      <c r="J194" s="20"/>
    </row>
    <row r="195" spans="1:10" x14ac:dyDescent="0.25">
      <c r="C195" s="168"/>
      <c r="D195" s="20"/>
      <c r="E195" s="20"/>
      <c r="F195" s="20"/>
      <c r="G195" s="20"/>
      <c r="H195" s="20"/>
      <c r="I195" s="20"/>
      <c r="J195" s="20"/>
    </row>
    <row r="196" spans="1:10" x14ac:dyDescent="0.25">
      <c r="C196" s="168"/>
      <c r="D196" s="20"/>
      <c r="E196" s="20"/>
      <c r="F196" s="20"/>
      <c r="G196" s="20"/>
      <c r="H196" s="20"/>
      <c r="I196" s="20"/>
      <c r="J196" s="20"/>
    </row>
    <row r="197" spans="1:10" x14ac:dyDescent="0.25">
      <c r="C197" s="168"/>
      <c r="D197" s="20"/>
      <c r="E197" s="20"/>
      <c r="F197" s="20"/>
      <c r="G197" s="20"/>
      <c r="H197" s="20"/>
      <c r="I197" s="20"/>
      <c r="J197" s="20"/>
    </row>
    <row r="198" spans="1:10" x14ac:dyDescent="0.25">
      <c r="C198" s="168"/>
      <c r="D198" s="20"/>
      <c r="E198" s="20"/>
      <c r="F198" s="20"/>
      <c r="G198" s="20"/>
      <c r="H198" s="20"/>
      <c r="I198" s="20"/>
      <c r="J198" s="20"/>
    </row>
    <row r="199" spans="1:10" x14ac:dyDescent="0.25">
      <c r="C199" s="168"/>
      <c r="D199" s="20"/>
      <c r="E199" s="20"/>
      <c r="F199" s="20"/>
      <c r="G199" s="20"/>
      <c r="H199" s="20"/>
      <c r="I199" s="20"/>
      <c r="J199" s="20"/>
    </row>
    <row r="200" spans="1:10" x14ac:dyDescent="0.25">
      <c r="C200" s="168"/>
      <c r="D200" s="20"/>
      <c r="E200" s="20"/>
      <c r="F200" s="20"/>
      <c r="G200" s="20"/>
      <c r="H200" s="20"/>
      <c r="I200" s="20"/>
      <c r="J200" s="20"/>
    </row>
    <row r="201" spans="1:10" x14ac:dyDescent="0.25">
      <c r="C201" s="168"/>
      <c r="D201" s="20"/>
      <c r="E201" s="20"/>
      <c r="F201" s="20"/>
      <c r="G201" s="20"/>
      <c r="H201" s="20"/>
      <c r="I201" s="20"/>
      <c r="J201" s="20"/>
    </row>
    <row r="202" spans="1:10" x14ac:dyDescent="0.25">
      <c r="C202" s="168"/>
      <c r="D202" s="20"/>
      <c r="E202" s="20"/>
      <c r="F202" s="20"/>
      <c r="G202" s="20"/>
      <c r="H202" s="20"/>
      <c r="I202" s="20"/>
      <c r="J202" s="20"/>
    </row>
    <row r="203" spans="1:10" ht="14.25" customHeight="1" x14ac:dyDescent="0.25">
      <c r="A203" s="155" t="s">
        <v>1121</v>
      </c>
      <c r="B203" s="156" t="s">
        <v>309</v>
      </c>
      <c r="C203" s="231" t="s">
        <v>310</v>
      </c>
      <c r="D203" s="231"/>
      <c r="E203" s="231"/>
      <c r="F203" s="231"/>
      <c r="G203" s="231" t="s">
        <v>1211</v>
      </c>
      <c r="H203" s="231"/>
      <c r="I203" s="231"/>
      <c r="J203" s="189" t="s">
        <v>1211</v>
      </c>
    </row>
    <row r="204" spans="1:10" x14ac:dyDescent="0.25">
      <c r="C204" s="229"/>
      <c r="D204" s="229"/>
      <c r="E204" s="229"/>
      <c r="F204" s="229"/>
      <c r="G204" s="229"/>
      <c r="H204" s="229"/>
      <c r="I204" s="229"/>
      <c r="J204" s="229"/>
    </row>
    <row r="205" spans="1:10" x14ac:dyDescent="0.25">
      <c r="A205" s="53" t="s">
        <v>1123</v>
      </c>
      <c r="B205" s="53" t="s">
        <v>21</v>
      </c>
      <c r="C205" s="241" t="s">
        <v>1124</v>
      </c>
      <c r="D205" s="241"/>
      <c r="E205" s="241"/>
      <c r="F205" s="241"/>
      <c r="G205" s="182" t="s">
        <v>53</v>
      </c>
      <c r="H205" s="182" t="s">
        <v>1125</v>
      </c>
      <c r="I205" s="182" t="s">
        <v>1126</v>
      </c>
      <c r="J205" s="183" t="s">
        <v>1127</v>
      </c>
    </row>
    <row r="206" spans="1:10" ht="14.25" customHeight="1" x14ac:dyDescent="0.25">
      <c r="A206" s="53" t="s">
        <v>27</v>
      </c>
      <c r="B206" s="53">
        <v>88309</v>
      </c>
      <c r="C206" s="229" t="s">
        <v>1212</v>
      </c>
      <c r="D206" s="229"/>
      <c r="E206" s="229"/>
      <c r="F206" s="229"/>
      <c r="G206" s="31" t="s">
        <v>1129</v>
      </c>
      <c r="H206" s="160" t="s">
        <v>1225</v>
      </c>
      <c r="I206" s="161">
        <v>19.09</v>
      </c>
      <c r="J206" s="162">
        <f>H206*I206</f>
        <v>5.1352100000000007</v>
      </c>
    </row>
    <row r="207" spans="1:10" ht="14.25" customHeight="1" x14ac:dyDescent="0.25">
      <c r="A207" s="53" t="s">
        <v>27</v>
      </c>
      <c r="B207" s="53">
        <v>88316</v>
      </c>
      <c r="C207" s="229" t="s">
        <v>1213</v>
      </c>
      <c r="D207" s="229"/>
      <c r="E207" s="229"/>
      <c r="F207" s="229"/>
      <c r="G207" s="31" t="s">
        <v>1129</v>
      </c>
      <c r="H207" s="160" t="s">
        <v>1226</v>
      </c>
      <c r="I207" s="161">
        <v>13.66</v>
      </c>
      <c r="J207" s="162">
        <f>H207*I207</f>
        <v>1.8304400000000001</v>
      </c>
    </row>
    <row r="208" spans="1:10" ht="14.25" customHeight="1" x14ac:dyDescent="0.25">
      <c r="C208" s="230" t="s">
        <v>1131</v>
      </c>
      <c r="D208" s="230"/>
      <c r="E208" s="230"/>
      <c r="F208" s="230"/>
      <c r="G208" s="230"/>
      <c r="H208" s="230"/>
      <c r="I208" s="230"/>
      <c r="J208" s="162">
        <f>SUM(J206:J207)</f>
        <v>6.965650000000001</v>
      </c>
    </row>
    <row r="209" spans="1:10" ht="14.25" customHeight="1" x14ac:dyDescent="0.25">
      <c r="C209" s="230" t="s">
        <v>1132</v>
      </c>
      <c r="D209" s="230"/>
      <c r="E209" s="230"/>
      <c r="F209" s="230"/>
      <c r="G209" s="230"/>
      <c r="H209" s="230"/>
      <c r="I209" s="230"/>
      <c r="J209" s="164">
        <v>0</v>
      </c>
    </row>
    <row r="210" spans="1:10" x14ac:dyDescent="0.25">
      <c r="C210" s="190"/>
      <c r="D210" s="191"/>
      <c r="E210" s="191"/>
      <c r="F210" s="191"/>
      <c r="G210" s="191"/>
      <c r="H210" s="191"/>
      <c r="I210" s="191"/>
      <c r="J210" s="192"/>
    </row>
    <row r="211" spans="1:10" ht="14.25" customHeight="1" x14ac:dyDescent="0.25">
      <c r="C211" s="230" t="s">
        <v>1133</v>
      </c>
      <c r="D211" s="230"/>
      <c r="E211" s="230"/>
      <c r="F211" s="230"/>
      <c r="G211" s="230"/>
      <c r="H211" s="230"/>
      <c r="I211" s="230"/>
      <c r="J211" s="164">
        <f>SUM(J208:J209)</f>
        <v>6.965650000000001</v>
      </c>
    </row>
    <row r="212" spans="1:10" x14ac:dyDescent="0.25">
      <c r="C212" s="229"/>
      <c r="D212" s="229"/>
      <c r="E212" s="229"/>
      <c r="F212" s="229"/>
      <c r="G212" s="229"/>
      <c r="H212" s="229"/>
      <c r="I212" s="229"/>
      <c r="J212" s="229"/>
    </row>
    <row r="213" spans="1:10" ht="21" customHeight="1" x14ac:dyDescent="0.25">
      <c r="C213" s="228" t="s">
        <v>1163</v>
      </c>
      <c r="D213" s="228"/>
      <c r="E213" s="228"/>
      <c r="F213" s="228"/>
      <c r="G213" s="157" t="s">
        <v>53</v>
      </c>
      <c r="H213" s="157" t="s">
        <v>1164</v>
      </c>
      <c r="I213" s="157" t="s">
        <v>1126</v>
      </c>
      <c r="J213" s="159" t="s">
        <v>1127</v>
      </c>
    </row>
    <row r="214" spans="1:10" ht="14.25" customHeight="1" x14ac:dyDescent="0.25">
      <c r="A214" s="53" t="s">
        <v>27</v>
      </c>
      <c r="B214" s="53">
        <v>38600</v>
      </c>
      <c r="C214" s="229" t="s">
        <v>1214</v>
      </c>
      <c r="D214" s="229"/>
      <c r="E214" s="229"/>
      <c r="F214" s="229"/>
      <c r="G214" s="31" t="s">
        <v>1188</v>
      </c>
      <c r="H214" s="160">
        <v>2.5640999999999998</v>
      </c>
      <c r="I214" s="161">
        <v>3.32</v>
      </c>
      <c r="J214" s="162">
        <f>H214*I214</f>
        <v>8.5128119999999985</v>
      </c>
    </row>
    <row r="215" spans="1:10" ht="24.95" customHeight="1" x14ac:dyDescent="0.25">
      <c r="A215" s="53" t="s">
        <v>27</v>
      </c>
      <c r="B215" s="53">
        <v>87294</v>
      </c>
      <c r="C215" s="229" t="s">
        <v>1217</v>
      </c>
      <c r="D215" s="229"/>
      <c r="E215" s="229"/>
      <c r="F215" s="229"/>
      <c r="G215" s="31" t="s">
        <v>30</v>
      </c>
      <c r="H215" s="160" t="s">
        <v>1224</v>
      </c>
      <c r="I215" s="161">
        <v>339.89</v>
      </c>
      <c r="J215" s="162">
        <f>H215*I215</f>
        <v>0.645791</v>
      </c>
    </row>
    <row r="216" spans="1:10" ht="24.95" customHeight="1" x14ac:dyDescent="0.25">
      <c r="A216" s="53" t="s">
        <v>27</v>
      </c>
      <c r="B216" s="53">
        <v>94965</v>
      </c>
      <c r="C216" s="229" t="s">
        <v>1218</v>
      </c>
      <c r="D216" s="229"/>
      <c r="E216" s="229"/>
      <c r="F216" s="229"/>
      <c r="G216" s="31" t="s">
        <v>30</v>
      </c>
      <c r="H216" s="160">
        <v>1.14E-2</v>
      </c>
      <c r="I216" s="161">
        <v>273.54000000000002</v>
      </c>
      <c r="J216" s="162">
        <f>H216*I216</f>
        <v>3.1183560000000003</v>
      </c>
    </row>
    <row r="217" spans="1:10" ht="14.25" customHeight="1" x14ac:dyDescent="0.25">
      <c r="A217" s="53" t="s">
        <v>27</v>
      </c>
      <c r="B217" s="53">
        <v>92873</v>
      </c>
      <c r="C217" s="229" t="s">
        <v>1219</v>
      </c>
      <c r="D217" s="229"/>
      <c r="E217" s="229"/>
      <c r="F217" s="229"/>
      <c r="G217" s="31" t="s">
        <v>30</v>
      </c>
      <c r="H217" s="160">
        <v>1.14E-2</v>
      </c>
      <c r="I217" s="161">
        <v>147.22999999999999</v>
      </c>
      <c r="J217" s="162">
        <f>H217*I217</f>
        <v>1.6784219999999999</v>
      </c>
    </row>
    <row r="218" spans="1:10" ht="14.25" customHeight="1" x14ac:dyDescent="0.25">
      <c r="C218" s="230" t="s">
        <v>1167</v>
      </c>
      <c r="D218" s="230"/>
      <c r="E218" s="230"/>
      <c r="F218" s="230"/>
      <c r="G218" s="230"/>
      <c r="H218" s="230"/>
      <c r="I218" s="230"/>
      <c r="J218" s="164">
        <f>SUM(J214:J217)</f>
        <v>13.955380999999999</v>
      </c>
    </row>
    <row r="219" spans="1:10" x14ac:dyDescent="0.25">
      <c r="C219" s="229"/>
      <c r="D219" s="229"/>
      <c r="E219" s="229"/>
      <c r="F219" s="229"/>
      <c r="G219" s="229"/>
      <c r="H219" s="229"/>
      <c r="I219" s="229"/>
      <c r="J219" s="229"/>
    </row>
    <row r="220" spans="1:10" ht="14.25" customHeight="1" x14ac:dyDescent="0.25">
      <c r="C220" s="228" t="s">
        <v>1134</v>
      </c>
      <c r="D220" s="228"/>
      <c r="E220" s="228"/>
      <c r="F220" s="228"/>
      <c r="G220" s="228"/>
      <c r="H220" s="228"/>
      <c r="I220" s="228"/>
      <c r="J220" s="167">
        <f>J211+J218</f>
        <v>20.921030999999999</v>
      </c>
    </row>
    <row r="221" spans="1:10" x14ac:dyDescent="0.25">
      <c r="C221" s="229"/>
      <c r="D221" s="229"/>
      <c r="E221" s="229"/>
      <c r="F221" s="229"/>
      <c r="G221" s="229"/>
      <c r="H221" s="229"/>
      <c r="I221" s="229"/>
      <c r="J221" s="229"/>
    </row>
    <row r="222" spans="1:10" ht="14.25" customHeight="1" x14ac:dyDescent="0.25">
      <c r="C222" s="228" t="s">
        <v>1135</v>
      </c>
      <c r="D222" s="228"/>
      <c r="E222" s="228"/>
      <c r="F222" s="228"/>
      <c r="G222" s="228"/>
      <c r="H222" s="228"/>
      <c r="I222" s="228"/>
      <c r="J222" s="167">
        <v>0</v>
      </c>
    </row>
    <row r="223" spans="1:10" x14ac:dyDescent="0.25">
      <c r="C223" s="229"/>
      <c r="D223" s="229"/>
      <c r="E223" s="229"/>
      <c r="F223" s="229"/>
      <c r="G223" s="229"/>
      <c r="H223" s="229"/>
      <c r="I223" s="229"/>
      <c r="J223" s="229"/>
    </row>
    <row r="224" spans="1:10" ht="14.25" customHeight="1" x14ac:dyDescent="0.25">
      <c r="C224" s="228" t="s">
        <v>1136</v>
      </c>
      <c r="D224" s="228"/>
      <c r="E224" s="228"/>
      <c r="F224" s="228"/>
      <c r="G224" s="228"/>
      <c r="H224" s="228"/>
      <c r="I224" s="228"/>
      <c r="J224" s="167">
        <f>J220+J222</f>
        <v>20.921030999999999</v>
      </c>
    </row>
    <row r="225" spans="1:10" x14ac:dyDescent="0.25">
      <c r="C225" s="168"/>
      <c r="D225" s="20"/>
      <c r="E225" s="20"/>
      <c r="F225" s="20"/>
      <c r="G225" s="20"/>
      <c r="H225" s="20"/>
      <c r="I225" s="20"/>
      <c r="J225" s="20"/>
    </row>
    <row r="226" spans="1:10" x14ac:dyDescent="0.25">
      <c r="C226" s="168"/>
      <c r="D226" s="20"/>
      <c r="E226" s="20"/>
      <c r="F226" s="20"/>
      <c r="G226" s="20"/>
      <c r="H226" s="20"/>
      <c r="I226" s="20"/>
      <c r="J226" s="20"/>
    </row>
    <row r="227" spans="1:10" x14ac:dyDescent="0.25">
      <c r="C227" s="168"/>
      <c r="D227" s="20"/>
      <c r="E227" s="20"/>
      <c r="F227" s="20"/>
      <c r="G227" s="20"/>
      <c r="H227" s="20"/>
      <c r="I227" s="20"/>
      <c r="J227" s="20"/>
    </row>
    <row r="228" spans="1:10" x14ac:dyDescent="0.25">
      <c r="C228" s="168"/>
      <c r="D228" s="20"/>
      <c r="E228" s="20"/>
      <c r="F228" s="20"/>
      <c r="G228" s="20"/>
      <c r="H228" s="20"/>
      <c r="I228" s="20"/>
      <c r="J228" s="20"/>
    </row>
    <row r="229" spans="1:10" x14ac:dyDescent="0.25">
      <c r="C229" s="168"/>
      <c r="D229" s="20"/>
      <c r="E229" s="20"/>
      <c r="F229" s="20"/>
      <c r="G229" s="20"/>
      <c r="H229" s="20"/>
      <c r="I229" s="20"/>
      <c r="J229" s="20"/>
    </row>
    <row r="230" spans="1:10" x14ac:dyDescent="0.25">
      <c r="C230" s="168"/>
      <c r="D230" s="20"/>
      <c r="E230" s="20"/>
      <c r="F230" s="20"/>
      <c r="G230" s="20"/>
      <c r="H230" s="20"/>
      <c r="I230" s="20"/>
      <c r="J230" s="20"/>
    </row>
    <row r="231" spans="1:10" x14ac:dyDescent="0.25">
      <c r="C231" s="168"/>
      <c r="D231" s="20"/>
      <c r="E231" s="20"/>
      <c r="F231" s="20"/>
      <c r="G231" s="20"/>
      <c r="H231" s="20"/>
      <c r="I231" s="20"/>
      <c r="J231" s="20"/>
    </row>
    <row r="232" spans="1:10" x14ac:dyDescent="0.25">
      <c r="C232" s="168"/>
      <c r="D232" s="20"/>
      <c r="E232" s="20"/>
      <c r="F232" s="20"/>
      <c r="G232" s="20"/>
      <c r="H232" s="20"/>
      <c r="I232" s="20"/>
      <c r="J232" s="20"/>
    </row>
    <row r="233" spans="1:10" x14ac:dyDescent="0.25">
      <c r="C233" s="168"/>
      <c r="D233" s="20"/>
      <c r="E233" s="20"/>
      <c r="F233" s="20"/>
      <c r="G233" s="20"/>
      <c r="H233" s="20"/>
      <c r="I233" s="20"/>
      <c r="J233" s="20"/>
    </row>
    <row r="234" spans="1:10" x14ac:dyDescent="0.25">
      <c r="C234" s="168"/>
      <c r="D234" s="20"/>
      <c r="E234" s="20"/>
      <c r="F234" s="20"/>
      <c r="G234" s="20"/>
      <c r="H234" s="20"/>
      <c r="I234" s="20"/>
      <c r="J234" s="20"/>
    </row>
    <row r="235" spans="1:10" x14ac:dyDescent="0.25">
      <c r="C235" s="168"/>
      <c r="D235" s="20"/>
      <c r="E235" s="20"/>
      <c r="F235" s="20"/>
      <c r="G235" s="20"/>
      <c r="H235" s="20"/>
      <c r="I235" s="20"/>
      <c r="J235" s="20"/>
    </row>
    <row r="236" spans="1:10" ht="14.25" customHeight="1" x14ac:dyDescent="0.25">
      <c r="A236" s="155" t="s">
        <v>1121</v>
      </c>
      <c r="B236" s="156" t="s">
        <v>312</v>
      </c>
      <c r="C236" s="231" t="s">
        <v>313</v>
      </c>
      <c r="D236" s="231"/>
      <c r="E236" s="231"/>
      <c r="F236" s="231"/>
      <c r="G236" s="231"/>
      <c r="H236" s="231"/>
      <c r="I236" s="231"/>
      <c r="J236" s="189" t="s">
        <v>1211</v>
      </c>
    </row>
    <row r="237" spans="1:10" x14ac:dyDescent="0.25">
      <c r="C237" s="229"/>
      <c r="D237" s="229"/>
      <c r="E237" s="229"/>
      <c r="F237" s="229"/>
      <c r="G237" s="229"/>
      <c r="H237" s="229"/>
      <c r="I237" s="229"/>
      <c r="J237" s="229"/>
    </row>
    <row r="238" spans="1:10" x14ac:dyDescent="0.25">
      <c r="A238" s="53" t="s">
        <v>1123</v>
      </c>
      <c r="B238" s="53" t="s">
        <v>21</v>
      </c>
      <c r="C238" s="241" t="s">
        <v>1124</v>
      </c>
      <c r="D238" s="241"/>
      <c r="E238" s="241"/>
      <c r="F238" s="241"/>
      <c r="G238" s="182" t="s">
        <v>53</v>
      </c>
      <c r="H238" s="182" t="s">
        <v>1125</v>
      </c>
      <c r="I238" s="182" t="s">
        <v>1126</v>
      </c>
      <c r="J238" s="183" t="s">
        <v>1127</v>
      </c>
    </row>
    <row r="239" spans="1:10" ht="14.25" customHeight="1" x14ac:dyDescent="0.25">
      <c r="A239" s="53" t="s">
        <v>27</v>
      </c>
      <c r="B239" s="53">
        <v>88309</v>
      </c>
      <c r="C239" s="229" t="s">
        <v>1212</v>
      </c>
      <c r="D239" s="229"/>
      <c r="E239" s="229"/>
      <c r="F239" s="229"/>
      <c r="G239" s="31" t="s">
        <v>1129</v>
      </c>
      <c r="H239" s="160" t="s">
        <v>1220</v>
      </c>
      <c r="I239" s="161">
        <v>19.09</v>
      </c>
      <c r="J239" s="162">
        <f>H239*I239</f>
        <v>4.8297699999999999</v>
      </c>
    </row>
    <row r="240" spans="1:10" ht="14.25" customHeight="1" x14ac:dyDescent="0.25">
      <c r="A240" s="53" t="s">
        <v>27</v>
      </c>
      <c r="B240" s="53">
        <v>88316</v>
      </c>
      <c r="C240" s="229" t="s">
        <v>1213</v>
      </c>
      <c r="D240" s="229"/>
      <c r="E240" s="229"/>
      <c r="F240" s="229"/>
      <c r="G240" s="31" t="s">
        <v>1129</v>
      </c>
      <c r="H240" s="160" t="s">
        <v>1221</v>
      </c>
      <c r="I240" s="161">
        <v>13.66</v>
      </c>
      <c r="J240" s="162">
        <f>H240*I240</f>
        <v>1.72116</v>
      </c>
    </row>
    <row r="241" spans="1:10" ht="14.25" customHeight="1" x14ac:dyDescent="0.25">
      <c r="C241" s="230" t="s">
        <v>1131</v>
      </c>
      <c r="D241" s="230"/>
      <c r="E241" s="230"/>
      <c r="F241" s="230"/>
      <c r="G241" s="230"/>
      <c r="H241" s="230"/>
      <c r="I241" s="230"/>
      <c r="J241" s="162">
        <f>SUM(J239:J240)</f>
        <v>6.5509300000000001</v>
      </c>
    </row>
    <row r="242" spans="1:10" ht="14.25" customHeight="1" x14ac:dyDescent="0.25">
      <c r="C242" s="230" t="s">
        <v>1132</v>
      </c>
      <c r="D242" s="230"/>
      <c r="E242" s="230"/>
      <c r="F242" s="230"/>
      <c r="G242" s="230"/>
      <c r="H242" s="230"/>
      <c r="I242" s="230"/>
      <c r="J242" s="164">
        <v>0</v>
      </c>
    </row>
    <row r="243" spans="1:10" x14ac:dyDescent="0.25">
      <c r="C243" s="190"/>
      <c r="D243" s="191"/>
      <c r="E243" s="191"/>
      <c r="F243" s="191"/>
      <c r="G243" s="191"/>
      <c r="H243" s="191"/>
      <c r="I243" s="191"/>
      <c r="J243" s="192"/>
    </row>
    <row r="244" spans="1:10" ht="14.25" customHeight="1" x14ac:dyDescent="0.25">
      <c r="C244" s="230" t="s">
        <v>1133</v>
      </c>
      <c r="D244" s="230"/>
      <c r="E244" s="230"/>
      <c r="F244" s="230"/>
      <c r="G244" s="230"/>
      <c r="H244" s="230"/>
      <c r="I244" s="230"/>
      <c r="J244" s="164">
        <f>SUM(J241:J242)</f>
        <v>6.5509300000000001</v>
      </c>
    </row>
    <row r="245" spans="1:10" x14ac:dyDescent="0.25">
      <c r="C245" s="229"/>
      <c r="D245" s="229"/>
      <c r="E245" s="229"/>
      <c r="F245" s="229"/>
      <c r="G245" s="229"/>
      <c r="H245" s="229"/>
      <c r="I245" s="229"/>
      <c r="J245" s="229"/>
    </row>
    <row r="246" spans="1:10" ht="21" customHeight="1" x14ac:dyDescent="0.25">
      <c r="C246" s="228" t="s">
        <v>1163</v>
      </c>
      <c r="D246" s="228"/>
      <c r="E246" s="228"/>
      <c r="F246" s="228"/>
      <c r="G246" s="157" t="s">
        <v>53</v>
      </c>
      <c r="H246" s="157" t="s">
        <v>1164</v>
      </c>
      <c r="I246" s="157" t="s">
        <v>1126</v>
      </c>
      <c r="J246" s="159" t="s">
        <v>1127</v>
      </c>
    </row>
    <row r="247" spans="1:10" ht="14.25" customHeight="1" x14ac:dyDescent="0.25">
      <c r="A247" s="53" t="s">
        <v>27</v>
      </c>
      <c r="B247" s="53">
        <v>38600</v>
      </c>
      <c r="C247" s="229" t="s">
        <v>1214</v>
      </c>
      <c r="D247" s="229"/>
      <c r="E247" s="229"/>
      <c r="F247" s="229"/>
      <c r="G247" s="31" t="s">
        <v>1188</v>
      </c>
      <c r="H247" s="160">
        <v>2.5640999999999998</v>
      </c>
      <c r="I247" s="161">
        <v>3.32</v>
      </c>
      <c r="J247" s="162">
        <f>H247*I247</f>
        <v>8.5128119999999985</v>
      </c>
    </row>
    <row r="248" spans="1:10" ht="24.95" customHeight="1" x14ac:dyDescent="0.25">
      <c r="A248" s="53" t="s">
        <v>27</v>
      </c>
      <c r="B248" s="53">
        <v>87294</v>
      </c>
      <c r="C248" s="229" t="s">
        <v>1217</v>
      </c>
      <c r="D248" s="229"/>
      <c r="E248" s="229"/>
      <c r="F248" s="229"/>
      <c r="G248" s="31" t="s">
        <v>30</v>
      </c>
      <c r="H248" s="160" t="s">
        <v>1224</v>
      </c>
      <c r="I248" s="161">
        <v>339.89</v>
      </c>
      <c r="J248" s="162">
        <f>H248*I248</f>
        <v>0.645791</v>
      </c>
    </row>
    <row r="249" spans="1:10" ht="24.95" customHeight="1" x14ac:dyDescent="0.25">
      <c r="A249" s="53" t="s">
        <v>27</v>
      </c>
      <c r="B249" s="53">
        <v>94965</v>
      </c>
      <c r="C249" s="229" t="s">
        <v>1218</v>
      </c>
      <c r="D249" s="229"/>
      <c r="E249" s="229"/>
      <c r="F249" s="229"/>
      <c r="G249" s="31" t="s">
        <v>30</v>
      </c>
      <c r="H249" s="160">
        <v>1.14E-2</v>
      </c>
      <c r="I249" s="161">
        <v>273.54000000000002</v>
      </c>
      <c r="J249" s="162">
        <f>H249*I249</f>
        <v>3.1183560000000003</v>
      </c>
    </row>
    <row r="250" spans="1:10" ht="14.25" customHeight="1" x14ac:dyDescent="0.25">
      <c r="A250" s="53" t="s">
        <v>27</v>
      </c>
      <c r="B250" s="53">
        <v>92873</v>
      </c>
      <c r="C250" s="229" t="s">
        <v>1219</v>
      </c>
      <c r="D250" s="229"/>
      <c r="E250" s="229"/>
      <c r="F250" s="229"/>
      <c r="G250" s="31" t="s">
        <v>30</v>
      </c>
      <c r="H250" s="160">
        <v>1.14E-2</v>
      </c>
      <c r="I250" s="161">
        <v>147.22999999999999</v>
      </c>
      <c r="J250" s="162">
        <f>H250*I250</f>
        <v>1.6784219999999999</v>
      </c>
    </row>
    <row r="251" spans="1:10" ht="14.25" customHeight="1" x14ac:dyDescent="0.25">
      <c r="C251" s="230" t="s">
        <v>1167</v>
      </c>
      <c r="D251" s="230"/>
      <c r="E251" s="230"/>
      <c r="F251" s="230"/>
      <c r="G251" s="230"/>
      <c r="H251" s="230"/>
      <c r="I251" s="230"/>
      <c r="J251" s="164">
        <f>SUM(J247:J250)</f>
        <v>13.955380999999999</v>
      </c>
    </row>
    <row r="252" spans="1:10" x14ac:dyDescent="0.25">
      <c r="C252" s="229"/>
      <c r="D252" s="229"/>
      <c r="E252" s="229"/>
      <c r="F252" s="229"/>
      <c r="G252" s="229"/>
      <c r="H252" s="229"/>
      <c r="I252" s="229"/>
      <c r="J252" s="229"/>
    </row>
    <row r="253" spans="1:10" ht="14.25" customHeight="1" x14ac:dyDescent="0.25">
      <c r="C253" s="228" t="s">
        <v>1134</v>
      </c>
      <c r="D253" s="228"/>
      <c r="E253" s="228"/>
      <c r="F253" s="228"/>
      <c r="G253" s="228"/>
      <c r="H253" s="228"/>
      <c r="I253" s="228"/>
      <c r="J253" s="167">
        <f>J244+J251</f>
        <v>20.506311</v>
      </c>
    </row>
    <row r="254" spans="1:10" x14ac:dyDescent="0.25">
      <c r="C254" s="229"/>
      <c r="D254" s="229"/>
      <c r="E254" s="229"/>
      <c r="F254" s="229"/>
      <c r="G254" s="229"/>
      <c r="H254" s="229"/>
      <c r="I254" s="229"/>
      <c r="J254" s="229"/>
    </row>
    <row r="255" spans="1:10" ht="14.25" customHeight="1" x14ac:dyDescent="0.25">
      <c r="C255" s="228" t="s">
        <v>1135</v>
      </c>
      <c r="D255" s="228"/>
      <c r="E255" s="228"/>
      <c r="F255" s="228"/>
      <c r="G255" s="228"/>
      <c r="H255" s="228"/>
      <c r="I255" s="228"/>
      <c r="J255" s="167">
        <v>0</v>
      </c>
    </row>
    <row r="256" spans="1:10" x14ac:dyDescent="0.25">
      <c r="C256" s="229"/>
      <c r="D256" s="229"/>
      <c r="E256" s="229"/>
      <c r="F256" s="229"/>
      <c r="G256" s="229"/>
      <c r="H256" s="229"/>
      <c r="I256" s="229"/>
      <c r="J256" s="229"/>
    </row>
    <row r="257" spans="1:10" ht="14.25" customHeight="1" x14ac:dyDescent="0.25">
      <c r="C257" s="228" t="s">
        <v>1136</v>
      </c>
      <c r="D257" s="228"/>
      <c r="E257" s="228"/>
      <c r="F257" s="228"/>
      <c r="G257" s="228"/>
      <c r="H257" s="228"/>
      <c r="I257" s="228"/>
      <c r="J257" s="167">
        <f>J253+J255</f>
        <v>20.506311</v>
      </c>
    </row>
    <row r="258" spans="1:10" x14ac:dyDescent="0.25">
      <c r="C258" s="168"/>
      <c r="D258" s="20"/>
      <c r="E258" s="20"/>
      <c r="F258" s="20"/>
      <c r="G258" s="20"/>
      <c r="H258" s="20"/>
      <c r="I258" s="20"/>
      <c r="J258" s="20"/>
    </row>
    <row r="259" spans="1:10" x14ac:dyDescent="0.25">
      <c r="C259" s="168"/>
      <c r="D259" s="20"/>
      <c r="E259" s="20"/>
      <c r="F259" s="20"/>
      <c r="G259" s="20"/>
      <c r="H259" s="20"/>
      <c r="I259" s="20"/>
      <c r="J259" s="20"/>
    </row>
    <row r="260" spans="1:10" x14ac:dyDescent="0.25">
      <c r="C260" s="168"/>
      <c r="D260" s="20"/>
      <c r="E260" s="20"/>
      <c r="F260" s="20"/>
      <c r="G260" s="20"/>
      <c r="H260" s="20"/>
      <c r="I260" s="20"/>
      <c r="J260" s="20"/>
    </row>
    <row r="261" spans="1:10" x14ac:dyDescent="0.25">
      <c r="C261" s="168"/>
      <c r="D261" s="20"/>
      <c r="E261" s="20"/>
      <c r="F261" s="20"/>
      <c r="G261" s="20"/>
      <c r="H261" s="20"/>
      <c r="I261" s="20"/>
      <c r="J261" s="20"/>
    </row>
    <row r="262" spans="1:10" x14ac:dyDescent="0.25">
      <c r="C262" s="168"/>
      <c r="D262" s="20"/>
      <c r="E262" s="20"/>
      <c r="F262" s="20"/>
      <c r="G262" s="20"/>
      <c r="H262" s="20"/>
      <c r="I262" s="20"/>
      <c r="J262" s="20"/>
    </row>
    <row r="263" spans="1:10" x14ac:dyDescent="0.25">
      <c r="C263" s="168"/>
      <c r="D263" s="20"/>
      <c r="E263" s="20"/>
      <c r="F263" s="20"/>
      <c r="G263" s="20"/>
      <c r="H263" s="20"/>
      <c r="I263" s="20"/>
      <c r="J263" s="20"/>
    </row>
    <row r="264" spans="1:10" x14ac:dyDescent="0.25">
      <c r="C264" s="168"/>
      <c r="D264" s="20"/>
      <c r="E264" s="20"/>
      <c r="F264" s="20"/>
      <c r="G264" s="20"/>
      <c r="H264" s="20"/>
      <c r="I264" s="20"/>
      <c r="J264" s="20"/>
    </row>
    <row r="265" spans="1:10" x14ac:dyDescent="0.25">
      <c r="C265" s="168"/>
      <c r="D265" s="20"/>
      <c r="E265" s="20"/>
      <c r="F265" s="20"/>
      <c r="G265" s="20"/>
      <c r="H265" s="20"/>
      <c r="I265" s="20"/>
      <c r="J265" s="20"/>
    </row>
    <row r="266" spans="1:10" ht="14.25" customHeight="1" x14ac:dyDescent="0.25">
      <c r="A266" s="155" t="s">
        <v>1121</v>
      </c>
      <c r="B266" s="156" t="s">
        <v>315</v>
      </c>
      <c r="C266" s="231" t="s">
        <v>316</v>
      </c>
      <c r="D266" s="231"/>
      <c r="E266" s="231"/>
      <c r="F266" s="231"/>
      <c r="G266" s="231"/>
      <c r="H266" s="231"/>
      <c r="I266" s="231"/>
      <c r="J266" s="189" t="s">
        <v>1211</v>
      </c>
    </row>
    <row r="267" spans="1:10" x14ac:dyDescent="0.25">
      <c r="C267" s="229"/>
      <c r="D267" s="229"/>
      <c r="E267" s="229"/>
      <c r="F267" s="229"/>
      <c r="G267" s="229"/>
      <c r="H267" s="229"/>
      <c r="I267" s="229"/>
      <c r="J267" s="229"/>
    </row>
    <row r="268" spans="1:10" x14ac:dyDescent="0.25">
      <c r="A268" s="53" t="s">
        <v>1123</v>
      </c>
      <c r="B268" s="53" t="s">
        <v>21</v>
      </c>
      <c r="C268" s="241" t="s">
        <v>1124</v>
      </c>
      <c r="D268" s="241"/>
      <c r="E268" s="241"/>
      <c r="F268" s="241"/>
      <c r="G268" s="182" t="s">
        <v>53</v>
      </c>
      <c r="H268" s="182" t="s">
        <v>1125</v>
      </c>
      <c r="I268" s="182" t="s">
        <v>1126</v>
      </c>
      <c r="J268" s="183" t="s">
        <v>1127</v>
      </c>
    </row>
    <row r="269" spans="1:10" ht="14.25" customHeight="1" x14ac:dyDescent="0.25">
      <c r="A269" s="53" t="s">
        <v>27</v>
      </c>
      <c r="B269" s="53">
        <v>88309</v>
      </c>
      <c r="C269" s="229" t="s">
        <v>1212</v>
      </c>
      <c r="D269" s="229"/>
      <c r="E269" s="229"/>
      <c r="F269" s="229"/>
      <c r="G269" s="31" t="s">
        <v>1129</v>
      </c>
      <c r="H269" s="160" t="s">
        <v>1220</v>
      </c>
      <c r="I269" s="161">
        <v>19.09</v>
      </c>
      <c r="J269" s="162">
        <f>H269*I269</f>
        <v>4.8297699999999999</v>
      </c>
    </row>
    <row r="270" spans="1:10" ht="14.25" customHeight="1" x14ac:dyDescent="0.25">
      <c r="A270" s="53" t="s">
        <v>27</v>
      </c>
      <c r="B270" s="53">
        <v>88316</v>
      </c>
      <c r="C270" s="229" t="s">
        <v>1213</v>
      </c>
      <c r="D270" s="229"/>
      <c r="E270" s="229"/>
      <c r="F270" s="229"/>
      <c r="G270" s="31" t="s">
        <v>1129</v>
      </c>
      <c r="H270" s="160" t="s">
        <v>1221</v>
      </c>
      <c r="I270" s="161">
        <v>13.66</v>
      </c>
      <c r="J270" s="162">
        <f>H270*I270</f>
        <v>1.72116</v>
      </c>
    </row>
    <row r="271" spans="1:10" ht="14.25" customHeight="1" x14ac:dyDescent="0.25">
      <c r="C271" s="230" t="s">
        <v>1131</v>
      </c>
      <c r="D271" s="230"/>
      <c r="E271" s="230"/>
      <c r="F271" s="230"/>
      <c r="G271" s="230"/>
      <c r="H271" s="230"/>
      <c r="I271" s="230"/>
      <c r="J271" s="162">
        <f>SUM(J269:J270)</f>
        <v>6.5509300000000001</v>
      </c>
    </row>
    <row r="272" spans="1:10" ht="14.25" customHeight="1" x14ac:dyDescent="0.25">
      <c r="C272" s="230" t="s">
        <v>1132</v>
      </c>
      <c r="D272" s="230"/>
      <c r="E272" s="230"/>
      <c r="F272" s="230"/>
      <c r="G272" s="230"/>
      <c r="H272" s="230"/>
      <c r="I272" s="230"/>
      <c r="J272" s="164">
        <v>0</v>
      </c>
    </row>
    <row r="273" spans="1:10" x14ac:dyDescent="0.25">
      <c r="C273" s="190"/>
      <c r="D273" s="191"/>
      <c r="E273" s="191"/>
      <c r="F273" s="191"/>
      <c r="G273" s="191"/>
      <c r="H273" s="191"/>
      <c r="I273" s="191"/>
      <c r="J273" s="192"/>
    </row>
    <row r="274" spans="1:10" ht="14.25" customHeight="1" x14ac:dyDescent="0.25">
      <c r="C274" s="230" t="s">
        <v>1133</v>
      </c>
      <c r="D274" s="230"/>
      <c r="E274" s="230"/>
      <c r="F274" s="230"/>
      <c r="G274" s="230"/>
      <c r="H274" s="230"/>
      <c r="I274" s="230"/>
      <c r="J274" s="164">
        <f>SUM(J271:J272)</f>
        <v>6.5509300000000001</v>
      </c>
    </row>
    <row r="275" spans="1:10" x14ac:dyDescent="0.25">
      <c r="C275" s="229"/>
      <c r="D275" s="229"/>
      <c r="E275" s="229"/>
      <c r="F275" s="229"/>
      <c r="G275" s="229"/>
      <c r="H275" s="229"/>
      <c r="I275" s="229"/>
      <c r="J275" s="229"/>
    </row>
    <row r="276" spans="1:10" ht="21" customHeight="1" x14ac:dyDescent="0.25">
      <c r="C276" s="228" t="s">
        <v>1163</v>
      </c>
      <c r="D276" s="228"/>
      <c r="E276" s="228"/>
      <c r="F276" s="228"/>
      <c r="G276" s="157" t="s">
        <v>53</v>
      </c>
      <c r="H276" s="157" t="s">
        <v>1164</v>
      </c>
      <c r="I276" s="157" t="s">
        <v>1126</v>
      </c>
      <c r="J276" s="159" t="s">
        <v>1127</v>
      </c>
    </row>
    <row r="277" spans="1:10" ht="14.25" customHeight="1" x14ac:dyDescent="0.25">
      <c r="A277" s="53" t="s">
        <v>27</v>
      </c>
      <c r="B277" s="53">
        <v>38600</v>
      </c>
      <c r="C277" s="229" t="s">
        <v>1214</v>
      </c>
      <c r="D277" s="229"/>
      <c r="E277" s="229"/>
      <c r="F277" s="229"/>
      <c r="G277" s="31" t="s">
        <v>1188</v>
      </c>
      <c r="H277" s="160">
        <v>2.5640999999999998</v>
      </c>
      <c r="I277" s="161">
        <v>3.32</v>
      </c>
      <c r="J277" s="162">
        <f>H277*I277</f>
        <v>8.5128119999999985</v>
      </c>
    </row>
    <row r="278" spans="1:10" ht="24.95" customHeight="1" x14ac:dyDescent="0.25">
      <c r="A278" s="53" t="s">
        <v>27</v>
      </c>
      <c r="B278" s="53">
        <v>87294</v>
      </c>
      <c r="C278" s="229" t="s">
        <v>1217</v>
      </c>
      <c r="D278" s="229"/>
      <c r="E278" s="229"/>
      <c r="F278" s="229"/>
      <c r="G278" s="31" t="s">
        <v>30</v>
      </c>
      <c r="H278" s="160" t="s">
        <v>1227</v>
      </c>
      <c r="I278" s="161">
        <v>339.89</v>
      </c>
      <c r="J278" s="162">
        <f>H278*I278</f>
        <v>0.47584599999999999</v>
      </c>
    </row>
    <row r="279" spans="1:10" ht="24.95" customHeight="1" x14ac:dyDescent="0.25">
      <c r="A279" s="53" t="s">
        <v>27</v>
      </c>
      <c r="B279" s="53">
        <v>94965</v>
      </c>
      <c r="C279" s="229" t="s">
        <v>1218</v>
      </c>
      <c r="D279" s="229"/>
      <c r="E279" s="229"/>
      <c r="F279" s="229"/>
      <c r="G279" s="31" t="s">
        <v>30</v>
      </c>
      <c r="H279" s="160">
        <v>1.14E-2</v>
      </c>
      <c r="I279" s="161">
        <v>273.54000000000002</v>
      </c>
      <c r="J279" s="162">
        <f>H279*I279</f>
        <v>3.1183560000000003</v>
      </c>
    </row>
    <row r="280" spans="1:10" ht="14.25" customHeight="1" x14ac:dyDescent="0.25">
      <c r="A280" s="53" t="s">
        <v>27</v>
      </c>
      <c r="B280" s="53">
        <v>92873</v>
      </c>
      <c r="C280" s="229" t="s">
        <v>1219</v>
      </c>
      <c r="D280" s="229"/>
      <c r="E280" s="229"/>
      <c r="F280" s="229"/>
      <c r="G280" s="31" t="s">
        <v>30</v>
      </c>
      <c r="H280" s="160">
        <v>1.14E-2</v>
      </c>
      <c r="I280" s="161">
        <v>147.22999999999999</v>
      </c>
      <c r="J280" s="162">
        <f>H280*I280</f>
        <v>1.6784219999999999</v>
      </c>
    </row>
    <row r="281" spans="1:10" ht="14.25" customHeight="1" x14ac:dyDescent="0.25">
      <c r="C281" s="230" t="s">
        <v>1167</v>
      </c>
      <c r="D281" s="230"/>
      <c r="E281" s="230"/>
      <c r="F281" s="230"/>
      <c r="G281" s="230"/>
      <c r="H281" s="230"/>
      <c r="I281" s="230"/>
      <c r="J281" s="164">
        <f>SUM(J277:J280)</f>
        <v>13.785435999999999</v>
      </c>
    </row>
    <row r="282" spans="1:10" x14ac:dyDescent="0.25">
      <c r="C282" s="229"/>
      <c r="D282" s="229"/>
      <c r="E282" s="229"/>
      <c r="F282" s="229"/>
      <c r="G282" s="229"/>
      <c r="H282" s="229"/>
      <c r="I282" s="229"/>
      <c r="J282" s="229"/>
    </row>
    <row r="283" spans="1:10" ht="14.25" customHeight="1" x14ac:dyDescent="0.25">
      <c r="C283" s="228" t="s">
        <v>1134</v>
      </c>
      <c r="D283" s="228"/>
      <c r="E283" s="228"/>
      <c r="F283" s="228"/>
      <c r="G283" s="228"/>
      <c r="H283" s="228"/>
      <c r="I283" s="228"/>
      <c r="J283" s="167">
        <f>J274+J281</f>
        <v>20.336365999999998</v>
      </c>
    </row>
    <row r="284" spans="1:10" x14ac:dyDescent="0.25">
      <c r="C284" s="229"/>
      <c r="D284" s="229"/>
      <c r="E284" s="229"/>
      <c r="F284" s="229"/>
      <c r="G284" s="229"/>
      <c r="H284" s="229"/>
      <c r="I284" s="229"/>
      <c r="J284" s="229"/>
    </row>
    <row r="285" spans="1:10" ht="14.25" customHeight="1" x14ac:dyDescent="0.25">
      <c r="C285" s="228" t="s">
        <v>1135</v>
      </c>
      <c r="D285" s="228"/>
      <c r="E285" s="228"/>
      <c r="F285" s="228"/>
      <c r="G285" s="228"/>
      <c r="H285" s="228"/>
      <c r="I285" s="228"/>
      <c r="J285" s="167">
        <v>0</v>
      </c>
    </row>
    <row r="286" spans="1:10" x14ac:dyDescent="0.25">
      <c r="C286" s="229"/>
      <c r="D286" s="229"/>
      <c r="E286" s="229"/>
      <c r="F286" s="229"/>
      <c r="G286" s="229"/>
      <c r="H286" s="229"/>
      <c r="I286" s="229"/>
      <c r="J286" s="229"/>
    </row>
    <row r="287" spans="1:10" ht="14.25" customHeight="1" x14ac:dyDescent="0.25">
      <c r="C287" s="228" t="s">
        <v>1136</v>
      </c>
      <c r="D287" s="228"/>
      <c r="E287" s="228"/>
      <c r="F287" s="228"/>
      <c r="G287" s="228"/>
      <c r="H287" s="228"/>
      <c r="I287" s="228"/>
      <c r="J287" s="167">
        <f>J283+J285</f>
        <v>20.336365999999998</v>
      </c>
    </row>
    <row r="288" spans="1:10" x14ac:dyDescent="0.25">
      <c r="C288" s="168"/>
      <c r="D288" s="20"/>
      <c r="E288" s="20"/>
      <c r="F288" s="20"/>
      <c r="G288" s="20"/>
      <c r="H288" s="20"/>
      <c r="I288" s="20"/>
      <c r="J288" s="20"/>
    </row>
    <row r="289" spans="1:10" x14ac:dyDescent="0.25">
      <c r="C289" s="168"/>
      <c r="D289" s="20"/>
      <c r="E289" s="20"/>
      <c r="F289" s="20"/>
      <c r="G289" s="20"/>
      <c r="H289" s="20"/>
      <c r="I289" s="20"/>
      <c r="J289" s="20"/>
    </row>
    <row r="290" spans="1:10" x14ac:dyDescent="0.25">
      <c r="C290" s="168"/>
      <c r="D290" s="20"/>
      <c r="E290" s="20"/>
      <c r="F290" s="20"/>
      <c r="G290" s="20"/>
      <c r="H290" s="20"/>
      <c r="I290" s="20"/>
      <c r="J290" s="20"/>
    </row>
    <row r="291" spans="1:10" x14ac:dyDescent="0.25">
      <c r="C291" s="168"/>
      <c r="D291" s="20"/>
      <c r="E291" s="20"/>
      <c r="F291" s="20"/>
      <c r="G291" s="20"/>
      <c r="H291" s="20"/>
      <c r="I291" s="20"/>
      <c r="J291" s="20"/>
    </row>
    <row r="296" spans="1:10" x14ac:dyDescent="0.25">
      <c r="C296" s="20"/>
      <c r="D296" s="20"/>
      <c r="E296" s="20"/>
      <c r="F296" s="20"/>
      <c r="G296" s="20"/>
      <c r="H296" s="20"/>
      <c r="I296" s="20"/>
      <c r="J296" s="20"/>
    </row>
    <row r="297" spans="1:10" x14ac:dyDescent="0.25">
      <c r="C297" s="20"/>
      <c r="D297" s="20"/>
      <c r="E297" s="20"/>
      <c r="F297" s="20"/>
      <c r="G297" s="20"/>
      <c r="H297" s="20"/>
      <c r="I297" s="20"/>
      <c r="J297" s="20"/>
    </row>
    <row r="298" spans="1:10" x14ac:dyDescent="0.25">
      <c r="C298" s="20"/>
      <c r="D298" s="20"/>
      <c r="E298" s="20"/>
      <c r="F298" s="20"/>
      <c r="G298" s="20"/>
      <c r="H298" s="20"/>
      <c r="I298" s="20"/>
      <c r="J298" s="20"/>
    </row>
    <row r="299" spans="1:10" s="187" customFormat="1" ht="24.95" customHeight="1" x14ac:dyDescent="0.25">
      <c r="A299" s="155" t="s">
        <v>1121</v>
      </c>
      <c r="B299" s="156" t="s">
        <v>334</v>
      </c>
      <c r="C299" s="240" t="s">
        <v>1228</v>
      </c>
      <c r="D299" s="240"/>
      <c r="E299" s="240"/>
      <c r="F299" s="240"/>
      <c r="G299" s="240"/>
      <c r="H299" s="240"/>
      <c r="I299" s="240"/>
      <c r="J299" s="157" t="s">
        <v>1122</v>
      </c>
    </row>
    <row r="300" spans="1:10" x14ac:dyDescent="0.25">
      <c r="C300" s="229"/>
      <c r="D300" s="229"/>
      <c r="E300" s="229"/>
      <c r="F300" s="229"/>
      <c r="G300" s="229"/>
      <c r="H300" s="229"/>
      <c r="I300" s="229"/>
      <c r="J300" s="229"/>
    </row>
    <row r="301" spans="1:10" x14ac:dyDescent="0.25">
      <c r="A301" s="53" t="s">
        <v>1123</v>
      </c>
      <c r="B301" s="53" t="s">
        <v>21</v>
      </c>
      <c r="C301" s="241" t="s">
        <v>1124</v>
      </c>
      <c r="D301" s="241"/>
      <c r="E301" s="241"/>
      <c r="F301" s="241"/>
      <c r="G301" s="184" t="s">
        <v>53</v>
      </c>
      <c r="H301" s="182" t="s">
        <v>1125</v>
      </c>
      <c r="I301" s="182" t="s">
        <v>1126</v>
      </c>
      <c r="J301" s="183" t="s">
        <v>1127</v>
      </c>
    </row>
    <row r="302" spans="1:10" ht="14.25" customHeight="1" x14ac:dyDescent="0.25">
      <c r="A302" s="53" t="s">
        <v>27</v>
      </c>
      <c r="B302" s="53">
        <v>88316</v>
      </c>
      <c r="C302" s="229" t="s">
        <v>1130</v>
      </c>
      <c r="D302" s="229"/>
      <c r="E302" s="229"/>
      <c r="F302" s="229"/>
      <c r="G302" s="31" t="s">
        <v>1129</v>
      </c>
      <c r="H302" s="161" t="s">
        <v>1229</v>
      </c>
      <c r="I302" s="161" t="s">
        <v>1145</v>
      </c>
      <c r="J302" s="162" t="s">
        <v>1230</v>
      </c>
    </row>
    <row r="303" spans="1:10" ht="14.25" customHeight="1" x14ac:dyDescent="0.25">
      <c r="A303" s="53" t="s">
        <v>27</v>
      </c>
      <c r="B303" s="53">
        <v>88261</v>
      </c>
      <c r="C303" s="229" t="s">
        <v>1231</v>
      </c>
      <c r="D303" s="229"/>
      <c r="E303" s="229"/>
      <c r="F303" s="229"/>
      <c r="G303" s="31" t="s">
        <v>1129</v>
      </c>
      <c r="H303" s="161" t="s">
        <v>1232</v>
      </c>
      <c r="I303" s="161" t="s">
        <v>1233</v>
      </c>
      <c r="J303" s="162" t="s">
        <v>1234</v>
      </c>
    </row>
    <row r="304" spans="1:10" ht="14.25" customHeight="1" x14ac:dyDescent="0.25">
      <c r="A304" s="20"/>
      <c r="B304" s="20"/>
      <c r="C304" s="230" t="s">
        <v>1131</v>
      </c>
      <c r="D304" s="230"/>
      <c r="E304" s="230"/>
      <c r="F304" s="230"/>
      <c r="G304" s="230"/>
      <c r="H304" s="230"/>
      <c r="I304" s="230"/>
      <c r="J304" s="162">
        <v>13.08</v>
      </c>
    </row>
    <row r="305" spans="1:10" ht="14.25" customHeight="1" x14ac:dyDescent="0.25">
      <c r="A305" s="20"/>
      <c r="B305" s="20"/>
      <c r="C305" s="230" t="s">
        <v>1132</v>
      </c>
      <c r="D305" s="230"/>
      <c r="E305" s="230"/>
      <c r="F305" s="230"/>
      <c r="G305" s="230"/>
      <c r="H305" s="230"/>
      <c r="I305" s="230"/>
      <c r="J305" s="164" t="s">
        <v>1147</v>
      </c>
    </row>
    <row r="306" spans="1:10" x14ac:dyDescent="0.25">
      <c r="A306" s="20"/>
      <c r="B306" s="20"/>
      <c r="C306" s="165"/>
      <c r="D306" s="20"/>
      <c r="E306" s="20"/>
      <c r="F306" s="20"/>
      <c r="G306" s="20"/>
      <c r="H306" s="20"/>
      <c r="I306" s="20"/>
      <c r="J306" s="166"/>
    </row>
    <row r="307" spans="1:10" ht="14.25" customHeight="1" x14ac:dyDescent="0.25">
      <c r="A307" s="20"/>
      <c r="B307" s="20"/>
      <c r="C307" s="230" t="s">
        <v>1133</v>
      </c>
      <c r="D307" s="230"/>
      <c r="E307" s="230"/>
      <c r="F307" s="230"/>
      <c r="G307" s="230"/>
      <c r="H307" s="230"/>
      <c r="I307" s="230"/>
      <c r="J307" s="164">
        <v>13.08</v>
      </c>
    </row>
    <row r="308" spans="1:10" x14ac:dyDescent="0.25">
      <c r="A308" s="20"/>
      <c r="B308" s="20"/>
      <c r="C308" s="229"/>
      <c r="D308" s="229"/>
      <c r="E308" s="229"/>
      <c r="F308" s="229"/>
      <c r="G308" s="229"/>
      <c r="H308" s="229"/>
      <c r="I308" s="229"/>
      <c r="J308" s="229"/>
    </row>
    <row r="309" spans="1:10" ht="21" customHeight="1" x14ac:dyDescent="0.25">
      <c r="A309" s="20"/>
      <c r="B309" s="20"/>
      <c r="C309" s="228" t="s">
        <v>1163</v>
      </c>
      <c r="D309" s="228"/>
      <c r="E309" s="228"/>
      <c r="F309" s="228"/>
      <c r="G309" s="158" t="s">
        <v>53</v>
      </c>
      <c r="H309" s="157" t="s">
        <v>1164</v>
      </c>
      <c r="I309" s="157" t="s">
        <v>1126</v>
      </c>
      <c r="J309" s="159" t="s">
        <v>1127</v>
      </c>
    </row>
    <row r="310" spans="1:10" ht="14.25" customHeight="1" x14ac:dyDescent="0.25">
      <c r="A310" s="53" t="s">
        <v>27</v>
      </c>
      <c r="B310" s="53">
        <v>38124</v>
      </c>
      <c r="C310" s="229" t="s">
        <v>1235</v>
      </c>
      <c r="D310" s="229"/>
      <c r="E310" s="229"/>
      <c r="F310" s="229"/>
      <c r="G310" s="31" t="s">
        <v>1166</v>
      </c>
      <c r="H310" s="161" t="s">
        <v>1236</v>
      </c>
      <c r="I310" s="161" t="s">
        <v>1237</v>
      </c>
      <c r="J310" s="162">
        <v>7.89</v>
      </c>
    </row>
    <row r="311" spans="1:10" ht="24.95" customHeight="1" x14ac:dyDescent="0.25">
      <c r="A311" s="53" t="s">
        <v>1238</v>
      </c>
      <c r="B311" s="53" t="s">
        <v>870</v>
      </c>
      <c r="C311" s="229" t="s">
        <v>1239</v>
      </c>
      <c r="D311" s="229"/>
      <c r="E311" s="229"/>
      <c r="F311" s="229"/>
      <c r="G311" s="31" t="s">
        <v>1166</v>
      </c>
      <c r="H311" s="161" t="s">
        <v>1198</v>
      </c>
      <c r="I311" s="161">
        <v>725.67</v>
      </c>
      <c r="J311" s="162">
        <v>725.67</v>
      </c>
    </row>
    <row r="312" spans="1:10" ht="14.25" customHeight="1" x14ac:dyDescent="0.25">
      <c r="A312" s="53" t="s">
        <v>75</v>
      </c>
      <c r="B312" s="53" t="s">
        <v>1240</v>
      </c>
      <c r="C312" s="229" t="s">
        <v>1241</v>
      </c>
      <c r="D312" s="229"/>
      <c r="E312" s="229"/>
      <c r="F312" s="229"/>
      <c r="G312" s="31" t="s">
        <v>1242</v>
      </c>
      <c r="H312" s="161" t="s">
        <v>1198</v>
      </c>
      <c r="I312" s="161" t="s">
        <v>1243</v>
      </c>
      <c r="J312" s="162">
        <v>84.26</v>
      </c>
    </row>
    <row r="313" spans="1:10" ht="14.25" customHeight="1" x14ac:dyDescent="0.25">
      <c r="A313" s="53" t="s">
        <v>75</v>
      </c>
      <c r="B313" s="53" t="s">
        <v>1244</v>
      </c>
      <c r="C313" s="229" t="s">
        <v>1245</v>
      </c>
      <c r="D313" s="229"/>
      <c r="E313" s="229"/>
      <c r="F313" s="229"/>
      <c r="G313" s="31" t="s">
        <v>1166</v>
      </c>
      <c r="H313" s="161" t="s">
        <v>1246</v>
      </c>
      <c r="I313" s="161" t="s">
        <v>1247</v>
      </c>
      <c r="J313" s="162">
        <v>84.96</v>
      </c>
    </row>
    <row r="314" spans="1:10" ht="14.25" customHeight="1" x14ac:dyDescent="0.25">
      <c r="C314" s="230" t="s">
        <v>1167</v>
      </c>
      <c r="D314" s="230"/>
      <c r="E314" s="230"/>
      <c r="F314" s="230"/>
      <c r="G314" s="230"/>
      <c r="H314" s="230"/>
      <c r="I314" s="230"/>
      <c r="J314" s="164">
        <f>SUM(J310:J313)</f>
        <v>902.78</v>
      </c>
    </row>
    <row r="315" spans="1:10" x14ac:dyDescent="0.25">
      <c r="C315" s="229"/>
      <c r="D315" s="229"/>
      <c r="E315" s="229"/>
      <c r="F315" s="229"/>
      <c r="G315" s="229"/>
      <c r="H315" s="229"/>
      <c r="I315" s="229"/>
      <c r="J315" s="229"/>
    </row>
    <row r="316" spans="1:10" ht="14.25" customHeight="1" x14ac:dyDescent="0.25">
      <c r="C316" s="228" t="s">
        <v>1134</v>
      </c>
      <c r="D316" s="228"/>
      <c r="E316" s="228"/>
      <c r="F316" s="228"/>
      <c r="G316" s="228"/>
      <c r="H316" s="228"/>
      <c r="I316" s="228"/>
      <c r="J316" s="167">
        <f>J307+J314</f>
        <v>915.86</v>
      </c>
    </row>
    <row r="317" spans="1:10" x14ac:dyDescent="0.25">
      <c r="C317" s="229"/>
      <c r="D317" s="229"/>
      <c r="E317" s="229"/>
      <c r="F317" s="229"/>
      <c r="G317" s="229"/>
      <c r="H317" s="229"/>
      <c r="I317" s="229"/>
      <c r="J317" s="229"/>
    </row>
    <row r="318" spans="1:10" ht="14.25" customHeight="1" x14ac:dyDescent="0.25">
      <c r="C318" s="228" t="s">
        <v>1135</v>
      </c>
      <c r="D318" s="228"/>
      <c r="E318" s="228"/>
      <c r="F318" s="228"/>
      <c r="G318" s="228"/>
      <c r="H318" s="228"/>
      <c r="I318" s="228"/>
      <c r="J318" s="167">
        <v>0</v>
      </c>
    </row>
    <row r="319" spans="1:10" x14ac:dyDescent="0.25">
      <c r="C319" s="229"/>
      <c r="D319" s="229"/>
      <c r="E319" s="229"/>
      <c r="F319" s="229"/>
      <c r="G319" s="229"/>
      <c r="H319" s="229"/>
      <c r="I319" s="229"/>
      <c r="J319" s="229"/>
    </row>
    <row r="320" spans="1:10" ht="14.25" customHeight="1" x14ac:dyDescent="0.25">
      <c r="C320" s="228" t="s">
        <v>1136</v>
      </c>
      <c r="D320" s="228"/>
      <c r="E320" s="228"/>
      <c r="F320" s="228"/>
      <c r="G320" s="228"/>
      <c r="H320" s="228"/>
      <c r="I320" s="228"/>
      <c r="J320" s="167">
        <f>J316+J318</f>
        <v>915.86</v>
      </c>
    </row>
    <row r="321" spans="1:10" x14ac:dyDescent="0.25">
      <c r="C321" s="168"/>
      <c r="D321" s="20"/>
      <c r="E321" s="20"/>
      <c r="F321" s="20"/>
      <c r="G321" s="20"/>
      <c r="H321" s="20"/>
      <c r="I321" s="20"/>
      <c r="J321" s="20"/>
    </row>
    <row r="322" spans="1:10" x14ac:dyDescent="0.25">
      <c r="C322" s="237"/>
      <c r="D322" s="237"/>
      <c r="E322" s="237"/>
      <c r="F322" s="237"/>
      <c r="G322" s="237"/>
      <c r="H322" s="237"/>
      <c r="I322" s="237"/>
      <c r="J322" s="237"/>
    </row>
    <row r="323" spans="1:10" x14ac:dyDescent="0.25">
      <c r="C323" s="169"/>
      <c r="D323" s="169"/>
      <c r="E323" s="169"/>
      <c r="F323" s="169"/>
      <c r="G323" s="169"/>
      <c r="H323" s="169"/>
      <c r="I323" s="169"/>
      <c r="J323" s="169"/>
    </row>
    <row r="324" spans="1:10" x14ac:dyDescent="0.25">
      <c r="C324" s="170"/>
      <c r="D324" s="185"/>
      <c r="E324" s="185"/>
      <c r="F324" s="185"/>
      <c r="G324" s="185"/>
      <c r="H324" s="185"/>
      <c r="I324" s="185"/>
      <c r="J324" s="186"/>
    </row>
    <row r="325" spans="1:10" x14ac:dyDescent="0.25">
      <c r="C325" s="170"/>
      <c r="D325" s="185"/>
      <c r="E325" s="185"/>
      <c r="F325" s="185"/>
      <c r="G325" s="185"/>
      <c r="H325" s="185"/>
      <c r="I325" s="185"/>
      <c r="J325" s="186"/>
    </row>
    <row r="326" spans="1:10" x14ac:dyDescent="0.25">
      <c r="C326" s="238"/>
      <c r="D326" s="238"/>
      <c r="E326" s="238"/>
      <c r="F326" s="238"/>
      <c r="G326" s="238"/>
      <c r="H326" s="238"/>
      <c r="I326" s="239"/>
      <c r="J326" s="239"/>
    </row>
    <row r="327" spans="1:10" x14ac:dyDescent="0.25">
      <c r="C327" s="232"/>
      <c r="D327" s="232"/>
      <c r="E327" s="232"/>
      <c r="F327" s="232"/>
      <c r="G327" s="232"/>
      <c r="H327" s="232"/>
      <c r="I327" s="232"/>
      <c r="J327" s="232"/>
    </row>
    <row r="328" spans="1:10" x14ac:dyDescent="0.25">
      <c r="C328" s="232"/>
      <c r="D328" s="232"/>
      <c r="E328" s="232"/>
      <c r="F328" s="232"/>
      <c r="G328" s="232"/>
      <c r="H328" s="232"/>
      <c r="I328" s="232"/>
      <c r="J328" s="232"/>
    </row>
    <row r="329" spans="1:10" x14ac:dyDescent="0.25">
      <c r="C329" s="233"/>
      <c r="D329" s="233"/>
      <c r="E329" s="233"/>
      <c r="F329" s="233"/>
      <c r="G329" s="233"/>
      <c r="H329" s="233"/>
      <c r="I329" s="233"/>
      <c r="J329" s="233"/>
    </row>
    <row r="330" spans="1:10" x14ac:dyDescent="0.25">
      <c r="C330" s="178"/>
      <c r="D330" s="178"/>
      <c r="E330" s="178"/>
      <c r="F330" s="178"/>
      <c r="G330" s="178"/>
      <c r="H330" s="178"/>
      <c r="I330" s="178"/>
      <c r="J330" s="178"/>
    </row>
    <row r="331" spans="1:10" x14ac:dyDescent="0.25">
      <c r="C331" s="179"/>
      <c r="D331" s="234"/>
      <c r="E331" s="234"/>
      <c r="F331" s="234"/>
      <c r="G331" s="235"/>
      <c r="H331" s="235"/>
      <c r="I331" s="235"/>
      <c r="J331" s="235"/>
    </row>
    <row r="332" spans="1:10" s="187" customFormat="1" ht="24.95" customHeight="1" x14ac:dyDescent="0.25">
      <c r="A332" s="155" t="s">
        <v>1121</v>
      </c>
      <c r="B332" s="156" t="s">
        <v>338</v>
      </c>
      <c r="C332" s="240" t="s">
        <v>1248</v>
      </c>
      <c r="D332" s="240"/>
      <c r="E332" s="240"/>
      <c r="F332" s="240"/>
      <c r="G332" s="240" t="s">
        <v>1122</v>
      </c>
      <c r="H332" s="240"/>
      <c r="I332" s="240"/>
      <c r="J332" s="157" t="s">
        <v>1122</v>
      </c>
    </row>
    <row r="333" spans="1:10" x14ac:dyDescent="0.25">
      <c r="C333" s="229"/>
      <c r="D333" s="229"/>
      <c r="E333" s="229"/>
      <c r="F333" s="229"/>
      <c r="G333" s="229"/>
      <c r="H333" s="229"/>
      <c r="I333" s="229"/>
      <c r="J333" s="229"/>
    </row>
    <row r="334" spans="1:10" x14ac:dyDescent="0.25">
      <c r="A334" s="53" t="s">
        <v>1123</v>
      </c>
      <c r="B334" s="53" t="s">
        <v>21</v>
      </c>
      <c r="C334" s="241" t="s">
        <v>1124</v>
      </c>
      <c r="D334" s="241"/>
      <c r="E334" s="241"/>
      <c r="F334" s="241"/>
      <c r="G334" s="184" t="s">
        <v>53</v>
      </c>
      <c r="H334" s="182" t="s">
        <v>1125</v>
      </c>
      <c r="I334" s="182" t="s">
        <v>1126</v>
      </c>
      <c r="J334" s="183" t="s">
        <v>1127</v>
      </c>
    </row>
    <row r="335" spans="1:10" ht="14.25" customHeight="1" x14ac:dyDescent="0.25">
      <c r="A335" s="53" t="s">
        <v>27</v>
      </c>
      <c r="B335" s="53">
        <v>88316</v>
      </c>
      <c r="C335" s="229" t="s">
        <v>1130</v>
      </c>
      <c r="D335" s="229"/>
      <c r="E335" s="229"/>
      <c r="F335" s="229"/>
      <c r="G335" s="31" t="s">
        <v>1129</v>
      </c>
      <c r="H335" s="161" t="s">
        <v>1229</v>
      </c>
      <c r="I335" s="161" t="s">
        <v>1145</v>
      </c>
      <c r="J335" s="161" t="s">
        <v>1230</v>
      </c>
    </row>
    <row r="336" spans="1:10" ht="14.25" customHeight="1" x14ac:dyDescent="0.25">
      <c r="A336" s="53" t="s">
        <v>27</v>
      </c>
      <c r="B336" s="53">
        <v>88261</v>
      </c>
      <c r="C336" s="229" t="s">
        <v>1231</v>
      </c>
      <c r="D336" s="229"/>
      <c r="E336" s="229"/>
      <c r="F336" s="229"/>
      <c r="G336" s="31" t="s">
        <v>1129</v>
      </c>
      <c r="H336" s="161" t="s">
        <v>1232</v>
      </c>
      <c r="I336" s="161" t="s">
        <v>1233</v>
      </c>
      <c r="J336" s="161" t="s">
        <v>1234</v>
      </c>
    </row>
    <row r="337" spans="1:10" ht="14.25" customHeight="1" x14ac:dyDescent="0.25">
      <c r="A337" s="20"/>
      <c r="B337" s="20"/>
      <c r="C337" s="230" t="s">
        <v>1131</v>
      </c>
      <c r="D337" s="230"/>
      <c r="E337" s="230"/>
      <c r="F337" s="230"/>
      <c r="G337" s="230"/>
      <c r="H337" s="230"/>
      <c r="I337" s="230"/>
      <c r="J337" s="161" t="s">
        <v>1249</v>
      </c>
    </row>
    <row r="338" spans="1:10" ht="14.25" customHeight="1" x14ac:dyDescent="0.25">
      <c r="A338" s="20"/>
      <c r="B338" s="20"/>
      <c r="C338" s="230" t="s">
        <v>1132</v>
      </c>
      <c r="D338" s="230"/>
      <c r="E338" s="230"/>
      <c r="F338" s="230"/>
      <c r="G338" s="230"/>
      <c r="H338" s="230"/>
      <c r="I338" s="230"/>
      <c r="J338" s="163" t="s">
        <v>1147</v>
      </c>
    </row>
    <row r="339" spans="1:10" x14ac:dyDescent="0.25">
      <c r="A339" s="20"/>
      <c r="B339" s="20"/>
      <c r="C339" s="165"/>
      <c r="D339" s="20"/>
      <c r="E339" s="20"/>
      <c r="F339" s="20"/>
      <c r="G339" s="20"/>
      <c r="H339" s="20"/>
      <c r="I339" s="20"/>
      <c r="J339" s="166"/>
    </row>
    <row r="340" spans="1:10" ht="14.25" customHeight="1" x14ac:dyDescent="0.25">
      <c r="A340" s="20"/>
      <c r="B340" s="20"/>
      <c r="C340" s="230" t="s">
        <v>1133</v>
      </c>
      <c r="D340" s="230"/>
      <c r="E340" s="230"/>
      <c r="F340" s="230"/>
      <c r="G340" s="230"/>
      <c r="H340" s="230"/>
      <c r="I340" s="230"/>
      <c r="J340" s="164">
        <v>13.08</v>
      </c>
    </row>
    <row r="341" spans="1:10" x14ac:dyDescent="0.25">
      <c r="A341" s="20"/>
      <c r="B341" s="20"/>
      <c r="C341" s="229"/>
      <c r="D341" s="229"/>
      <c r="E341" s="229"/>
      <c r="F341" s="229"/>
      <c r="G341" s="229"/>
      <c r="H341" s="229"/>
      <c r="I341" s="229"/>
      <c r="J341" s="229"/>
    </row>
    <row r="342" spans="1:10" ht="21" customHeight="1" x14ac:dyDescent="0.25">
      <c r="A342" s="20"/>
      <c r="B342" s="20"/>
      <c r="C342" s="228" t="s">
        <v>1163</v>
      </c>
      <c r="D342" s="228"/>
      <c r="E342" s="228"/>
      <c r="F342" s="228"/>
      <c r="G342" s="158" t="s">
        <v>53</v>
      </c>
      <c r="H342" s="157" t="s">
        <v>1164</v>
      </c>
      <c r="I342" s="157" t="s">
        <v>1126</v>
      </c>
      <c r="J342" s="159" t="s">
        <v>1127</v>
      </c>
    </row>
    <row r="343" spans="1:10" ht="14.25" customHeight="1" x14ac:dyDescent="0.25">
      <c r="A343" s="53" t="s">
        <v>27</v>
      </c>
      <c r="B343" s="53">
        <v>38124</v>
      </c>
      <c r="C343" s="229" t="s">
        <v>1235</v>
      </c>
      <c r="D343" s="229"/>
      <c r="E343" s="229"/>
      <c r="F343" s="229"/>
      <c r="G343" s="31" t="s">
        <v>1166</v>
      </c>
      <c r="H343" s="161" t="s">
        <v>1236</v>
      </c>
      <c r="I343" s="161" t="s">
        <v>1237</v>
      </c>
      <c r="J343" s="162">
        <v>7.89</v>
      </c>
    </row>
    <row r="344" spans="1:10" ht="24.95" customHeight="1" x14ac:dyDescent="0.25">
      <c r="A344" s="53" t="s">
        <v>1238</v>
      </c>
      <c r="B344" s="53" t="s">
        <v>1250</v>
      </c>
      <c r="C344" s="229" t="s">
        <v>1251</v>
      </c>
      <c r="D344" s="229"/>
      <c r="E344" s="229"/>
      <c r="F344" s="229"/>
      <c r="G344" s="31" t="s">
        <v>1166</v>
      </c>
      <c r="H344" s="161" t="s">
        <v>1198</v>
      </c>
      <c r="I344" s="161">
        <v>725.67</v>
      </c>
      <c r="J344" s="162">
        <v>725.67</v>
      </c>
    </row>
    <row r="345" spans="1:10" ht="14.25" customHeight="1" x14ac:dyDescent="0.25">
      <c r="A345" s="53" t="s">
        <v>75</v>
      </c>
      <c r="B345" s="53" t="s">
        <v>1240</v>
      </c>
      <c r="C345" s="229" t="s">
        <v>1241</v>
      </c>
      <c r="D345" s="229"/>
      <c r="E345" s="229"/>
      <c r="F345" s="229"/>
      <c r="G345" s="31" t="s">
        <v>1242</v>
      </c>
      <c r="H345" s="161" t="s">
        <v>1198</v>
      </c>
      <c r="I345" s="161" t="s">
        <v>1243</v>
      </c>
      <c r="J345" s="162">
        <v>84.26</v>
      </c>
    </row>
    <row r="346" spans="1:10" ht="14.25" customHeight="1" x14ac:dyDescent="0.25">
      <c r="A346" s="53" t="s">
        <v>75</v>
      </c>
      <c r="B346" s="53" t="s">
        <v>1244</v>
      </c>
      <c r="C346" s="229" t="s">
        <v>1245</v>
      </c>
      <c r="D346" s="229"/>
      <c r="E346" s="229"/>
      <c r="F346" s="229"/>
      <c r="G346" s="31" t="s">
        <v>1166</v>
      </c>
      <c r="H346" s="161" t="s">
        <v>1246</v>
      </c>
      <c r="I346" s="161" t="s">
        <v>1247</v>
      </c>
      <c r="J346" s="162">
        <v>84.96</v>
      </c>
    </row>
    <row r="347" spans="1:10" ht="14.25" customHeight="1" x14ac:dyDescent="0.25">
      <c r="C347" s="230" t="s">
        <v>1167</v>
      </c>
      <c r="D347" s="230"/>
      <c r="E347" s="230"/>
      <c r="F347" s="230"/>
      <c r="G347" s="230"/>
      <c r="H347" s="230"/>
      <c r="I347" s="230"/>
      <c r="J347" s="164">
        <f>SUM(J343:J346)</f>
        <v>902.78</v>
      </c>
    </row>
    <row r="348" spans="1:10" x14ac:dyDescent="0.25">
      <c r="C348" s="229"/>
      <c r="D348" s="229"/>
      <c r="E348" s="229"/>
      <c r="F348" s="229"/>
      <c r="G348" s="229"/>
      <c r="H348" s="229"/>
      <c r="I348" s="229"/>
      <c r="J348" s="229"/>
    </row>
    <row r="349" spans="1:10" ht="14.25" customHeight="1" x14ac:dyDescent="0.25">
      <c r="C349" s="228" t="s">
        <v>1134</v>
      </c>
      <c r="D349" s="228"/>
      <c r="E349" s="228"/>
      <c r="F349" s="228"/>
      <c r="G349" s="228"/>
      <c r="H349" s="228"/>
      <c r="I349" s="228"/>
      <c r="J349" s="167">
        <f>J340+J347</f>
        <v>915.86</v>
      </c>
    </row>
    <row r="350" spans="1:10" x14ac:dyDescent="0.25">
      <c r="C350" s="229"/>
      <c r="D350" s="229"/>
      <c r="E350" s="229"/>
      <c r="F350" s="229"/>
      <c r="G350" s="229"/>
      <c r="H350" s="229"/>
      <c r="I350" s="229"/>
      <c r="J350" s="229"/>
    </row>
    <row r="351" spans="1:10" ht="14.25" customHeight="1" x14ac:dyDescent="0.25">
      <c r="C351" s="228" t="s">
        <v>1135</v>
      </c>
      <c r="D351" s="228"/>
      <c r="E351" s="228"/>
      <c r="F351" s="228"/>
      <c r="G351" s="228"/>
      <c r="H351" s="228"/>
      <c r="I351" s="228"/>
      <c r="J351" s="167">
        <v>0</v>
      </c>
    </row>
    <row r="352" spans="1:10" x14ac:dyDescent="0.25">
      <c r="C352" s="229"/>
      <c r="D352" s="229"/>
      <c r="E352" s="229"/>
      <c r="F352" s="229"/>
      <c r="G352" s="229"/>
      <c r="H352" s="229"/>
      <c r="I352" s="229"/>
      <c r="J352" s="229"/>
    </row>
    <row r="353" spans="1:10" ht="14.25" customHeight="1" x14ac:dyDescent="0.25">
      <c r="C353" s="228" t="s">
        <v>1136</v>
      </c>
      <c r="D353" s="228"/>
      <c r="E353" s="228"/>
      <c r="F353" s="228"/>
      <c r="G353" s="228"/>
      <c r="H353" s="228"/>
      <c r="I353" s="228"/>
      <c r="J353" s="167">
        <f>J349+J351</f>
        <v>915.86</v>
      </c>
    </row>
    <row r="354" spans="1:10" x14ac:dyDescent="0.25">
      <c r="C354" s="168"/>
      <c r="D354" s="20"/>
      <c r="E354" s="20"/>
      <c r="F354" s="20"/>
      <c r="G354" s="20"/>
      <c r="H354" s="20"/>
      <c r="I354" s="20"/>
      <c r="J354" s="20"/>
    </row>
    <row r="355" spans="1:10" x14ac:dyDescent="0.25">
      <c r="C355" s="237"/>
      <c r="D355" s="237"/>
      <c r="E355" s="237"/>
      <c r="F355" s="237"/>
      <c r="G355" s="237"/>
      <c r="H355" s="237"/>
      <c r="I355" s="237"/>
      <c r="J355" s="237"/>
    </row>
    <row r="356" spans="1:10" x14ac:dyDescent="0.25">
      <c r="C356" s="169"/>
      <c r="D356" s="169"/>
      <c r="E356" s="169"/>
      <c r="F356" s="169"/>
      <c r="G356" s="169"/>
      <c r="H356" s="169"/>
      <c r="I356" s="169"/>
      <c r="J356" s="169"/>
    </row>
    <row r="357" spans="1:10" x14ac:dyDescent="0.25">
      <c r="C357" s="238"/>
      <c r="D357" s="238"/>
      <c r="E357" s="238"/>
      <c r="F357" s="238"/>
      <c r="G357" s="238"/>
      <c r="H357" s="238"/>
      <c r="I357" s="239"/>
      <c r="J357" s="239"/>
    </row>
    <row r="358" spans="1:10" x14ac:dyDescent="0.25">
      <c r="C358" s="238"/>
      <c r="D358" s="238"/>
      <c r="E358" s="238"/>
      <c r="F358" s="238"/>
      <c r="G358" s="238"/>
      <c r="H358" s="238"/>
      <c r="I358" s="239"/>
      <c r="J358" s="239"/>
    </row>
    <row r="359" spans="1:10" x14ac:dyDescent="0.25">
      <c r="C359" s="171"/>
      <c r="D359" s="172"/>
      <c r="E359" s="172"/>
      <c r="F359" s="172"/>
      <c r="G359" s="172"/>
      <c r="H359" s="172"/>
      <c r="I359" s="173"/>
      <c r="J359" s="174"/>
    </row>
    <row r="360" spans="1:10" x14ac:dyDescent="0.25">
      <c r="C360" s="171"/>
      <c r="D360" s="172"/>
      <c r="E360" s="172"/>
      <c r="F360" s="172"/>
      <c r="G360" s="172"/>
      <c r="H360" s="172"/>
      <c r="I360" s="173"/>
      <c r="J360" s="174"/>
    </row>
    <row r="361" spans="1:10" x14ac:dyDescent="0.25">
      <c r="C361" s="171"/>
      <c r="D361" s="172"/>
      <c r="E361" s="172"/>
      <c r="F361" s="172"/>
      <c r="G361" s="172"/>
      <c r="H361" s="172"/>
      <c r="I361" s="173"/>
      <c r="J361" s="174"/>
    </row>
    <row r="362" spans="1:10" x14ac:dyDescent="0.25">
      <c r="C362" s="232"/>
      <c r="D362" s="232"/>
      <c r="E362" s="232"/>
      <c r="F362" s="232"/>
      <c r="G362" s="232"/>
      <c r="H362" s="232"/>
      <c r="I362" s="232"/>
      <c r="J362" s="232"/>
    </row>
    <row r="363" spans="1:10" x14ac:dyDescent="0.25">
      <c r="C363" s="233"/>
      <c r="D363" s="233"/>
      <c r="E363" s="233"/>
      <c r="F363" s="233"/>
      <c r="G363" s="233"/>
      <c r="H363" s="233"/>
      <c r="I363" s="233"/>
      <c r="J363" s="233"/>
    </row>
    <row r="364" spans="1:10" x14ac:dyDescent="0.25">
      <c r="C364" s="178"/>
      <c r="D364" s="178"/>
      <c r="E364" s="178"/>
      <c r="F364" s="178"/>
      <c r="G364" s="178"/>
      <c r="H364" s="178"/>
      <c r="I364" s="178"/>
      <c r="J364" s="178"/>
    </row>
    <row r="365" spans="1:10" s="187" customFormat="1" ht="24.95" customHeight="1" x14ac:dyDescent="0.25">
      <c r="A365" s="155" t="s">
        <v>1121</v>
      </c>
      <c r="B365" s="156" t="s">
        <v>341</v>
      </c>
      <c r="C365" s="240" t="s">
        <v>342</v>
      </c>
      <c r="D365" s="240"/>
      <c r="E365" s="240"/>
      <c r="F365" s="240"/>
      <c r="G365" s="240"/>
      <c r="H365" s="240"/>
      <c r="I365" s="240"/>
      <c r="J365" s="157" t="s">
        <v>1122</v>
      </c>
    </row>
    <row r="366" spans="1:10" x14ac:dyDescent="0.25">
      <c r="C366" s="229"/>
      <c r="D366" s="229"/>
      <c r="E366" s="229"/>
      <c r="F366" s="229"/>
      <c r="G366" s="229"/>
      <c r="H366" s="229"/>
      <c r="I366" s="229"/>
      <c r="J366" s="229"/>
    </row>
    <row r="367" spans="1:10" x14ac:dyDescent="0.25">
      <c r="A367" s="53" t="s">
        <v>1123</v>
      </c>
      <c r="B367" s="53" t="s">
        <v>21</v>
      </c>
      <c r="C367" s="241" t="s">
        <v>1124</v>
      </c>
      <c r="D367" s="241"/>
      <c r="E367" s="241"/>
      <c r="F367" s="241"/>
      <c r="G367" s="184" t="s">
        <v>53</v>
      </c>
      <c r="H367" s="182" t="s">
        <v>1125</v>
      </c>
      <c r="I367" s="182" t="s">
        <v>1126</v>
      </c>
      <c r="J367" s="183" t="s">
        <v>1127</v>
      </c>
    </row>
    <row r="368" spans="1:10" ht="14.25" customHeight="1" x14ac:dyDescent="0.25">
      <c r="A368" s="53" t="s">
        <v>27</v>
      </c>
      <c r="B368" s="53">
        <v>88316</v>
      </c>
      <c r="C368" s="229" t="s">
        <v>1130</v>
      </c>
      <c r="D368" s="229"/>
      <c r="E368" s="229"/>
      <c r="F368" s="229"/>
      <c r="G368" s="31" t="s">
        <v>1129</v>
      </c>
      <c r="H368" s="160">
        <v>4.6124000000000001</v>
      </c>
      <c r="I368" s="161">
        <v>13.66</v>
      </c>
      <c r="J368" s="162">
        <f>H368*I368</f>
        <v>63.005383999999999</v>
      </c>
    </row>
    <row r="369" spans="1:10" ht="14.25" customHeight="1" x14ac:dyDescent="0.25">
      <c r="A369" s="53" t="s">
        <v>27</v>
      </c>
      <c r="B369" s="53">
        <v>88261</v>
      </c>
      <c r="C369" s="229" t="s">
        <v>1231</v>
      </c>
      <c r="D369" s="229"/>
      <c r="E369" s="229"/>
      <c r="F369" s="229"/>
      <c r="G369" s="31" t="s">
        <v>1129</v>
      </c>
      <c r="H369" s="160">
        <v>4.8894000000000002</v>
      </c>
      <c r="I369" s="161">
        <v>16.72</v>
      </c>
      <c r="J369" s="162">
        <f>H369*I369</f>
        <v>81.750767999999994</v>
      </c>
    </row>
    <row r="370" spans="1:10" ht="14.25" customHeight="1" x14ac:dyDescent="0.25">
      <c r="A370" s="20"/>
      <c r="B370" s="20"/>
      <c r="C370" s="230" t="s">
        <v>1131</v>
      </c>
      <c r="D370" s="230"/>
      <c r="E370" s="230"/>
      <c r="F370" s="230"/>
      <c r="G370" s="230"/>
      <c r="H370" s="230"/>
      <c r="I370" s="230"/>
      <c r="J370" s="162">
        <f>SUM(J368:J369)</f>
        <v>144.75615199999999</v>
      </c>
    </row>
    <row r="371" spans="1:10" ht="14.25" customHeight="1" x14ac:dyDescent="0.25">
      <c r="A371" s="20"/>
      <c r="B371" s="20"/>
      <c r="C371" s="230" t="s">
        <v>1132</v>
      </c>
      <c r="D371" s="230"/>
      <c r="E371" s="230"/>
      <c r="F371" s="230"/>
      <c r="G371" s="230"/>
      <c r="H371" s="230"/>
      <c r="I371" s="230"/>
      <c r="J371" s="164" t="s">
        <v>1147</v>
      </c>
    </row>
    <row r="372" spans="1:10" x14ac:dyDescent="0.25">
      <c r="A372" s="20"/>
      <c r="B372" s="20"/>
      <c r="C372" s="165"/>
      <c r="D372" s="20"/>
      <c r="E372" s="20"/>
      <c r="F372" s="20"/>
      <c r="G372" s="20"/>
      <c r="H372" s="20"/>
      <c r="I372" s="20"/>
      <c r="J372" s="166"/>
    </row>
    <row r="373" spans="1:10" ht="14.25" customHeight="1" x14ac:dyDescent="0.25">
      <c r="A373" s="20"/>
      <c r="B373" s="20"/>
      <c r="C373" s="230" t="s">
        <v>1133</v>
      </c>
      <c r="D373" s="230"/>
      <c r="E373" s="230"/>
      <c r="F373" s="230"/>
      <c r="G373" s="230"/>
      <c r="H373" s="230"/>
      <c r="I373" s="230"/>
      <c r="J373" s="164">
        <f>SUM(J370:J371)</f>
        <v>144.75615199999999</v>
      </c>
    </row>
    <row r="374" spans="1:10" x14ac:dyDescent="0.25">
      <c r="A374" s="20"/>
      <c r="B374" s="20"/>
      <c r="C374" s="229"/>
      <c r="D374" s="229"/>
      <c r="E374" s="229"/>
      <c r="F374" s="229"/>
      <c r="G374" s="229"/>
      <c r="H374" s="229"/>
      <c r="I374" s="229"/>
      <c r="J374" s="229"/>
    </row>
    <row r="375" spans="1:10" ht="21" customHeight="1" x14ac:dyDescent="0.25">
      <c r="A375" s="20"/>
      <c r="B375" s="20"/>
      <c r="C375" s="228" t="s">
        <v>1163</v>
      </c>
      <c r="D375" s="228"/>
      <c r="E375" s="228"/>
      <c r="F375" s="228"/>
      <c r="G375" s="158" t="s">
        <v>53</v>
      </c>
      <c r="H375" s="157" t="s">
        <v>1164</v>
      </c>
      <c r="I375" s="157" t="s">
        <v>1126</v>
      </c>
      <c r="J375" s="159" t="s">
        <v>1127</v>
      </c>
    </row>
    <row r="376" spans="1:10" ht="14.25" customHeight="1" x14ac:dyDescent="0.25">
      <c r="A376" s="53" t="s">
        <v>27</v>
      </c>
      <c r="B376" s="53">
        <v>38124</v>
      </c>
      <c r="C376" s="229" t="s">
        <v>1235</v>
      </c>
      <c r="D376" s="229"/>
      <c r="E376" s="229"/>
      <c r="F376" s="229"/>
      <c r="G376" s="31" t="s">
        <v>1166</v>
      </c>
      <c r="H376" s="160">
        <v>0.38600000000000001</v>
      </c>
      <c r="I376" s="162">
        <v>20.45</v>
      </c>
      <c r="J376" s="162">
        <f t="shared" ref="J376:J383" si="2">H376*I376</f>
        <v>7.8936999999999999</v>
      </c>
    </row>
    <row r="377" spans="1:10" ht="24.95" customHeight="1" x14ac:dyDescent="0.25">
      <c r="A377" s="53" t="s">
        <v>1238</v>
      </c>
      <c r="B377" s="53" t="s">
        <v>1252</v>
      </c>
      <c r="C377" s="229" t="s">
        <v>1253</v>
      </c>
      <c r="D377" s="229"/>
      <c r="E377" s="229"/>
      <c r="F377" s="229"/>
      <c r="G377" s="31" t="s">
        <v>1166</v>
      </c>
      <c r="H377" s="160">
        <v>1</v>
      </c>
      <c r="I377" s="162">
        <v>1406.67</v>
      </c>
      <c r="J377" s="162">
        <f t="shared" si="2"/>
        <v>1406.67</v>
      </c>
    </row>
    <row r="378" spans="1:10" ht="14.25" customHeight="1" x14ac:dyDescent="0.25">
      <c r="A378" s="53" t="s">
        <v>27</v>
      </c>
      <c r="B378" s="53">
        <v>1337</v>
      </c>
      <c r="C378" s="229" t="s">
        <v>1254</v>
      </c>
      <c r="D378" s="229"/>
      <c r="E378" s="229"/>
      <c r="F378" s="229"/>
      <c r="G378" s="31" t="s">
        <v>201</v>
      </c>
      <c r="H378" s="160">
        <v>1.0835999999999999</v>
      </c>
      <c r="I378" s="162">
        <v>21.67</v>
      </c>
      <c r="J378" s="162">
        <f t="shared" si="2"/>
        <v>23.481611999999998</v>
      </c>
    </row>
    <row r="379" spans="1:10" ht="14.25" customHeight="1" x14ac:dyDescent="0.25">
      <c r="A379" s="53" t="s">
        <v>27</v>
      </c>
      <c r="B379" s="53">
        <v>1340</v>
      </c>
      <c r="C379" s="229" t="s">
        <v>1255</v>
      </c>
      <c r="D379" s="229"/>
      <c r="E379" s="229"/>
      <c r="F379" s="229"/>
      <c r="G379" s="31" t="s">
        <v>35</v>
      </c>
      <c r="H379" s="160">
        <v>6.2306999999999997</v>
      </c>
      <c r="I379" s="162">
        <v>24.99</v>
      </c>
      <c r="J379" s="162">
        <f t="shared" si="2"/>
        <v>155.70519299999998</v>
      </c>
    </row>
    <row r="380" spans="1:10" ht="14.25" customHeight="1" x14ac:dyDescent="0.25">
      <c r="A380" s="53" t="s">
        <v>75</v>
      </c>
      <c r="B380" s="53" t="s">
        <v>1240</v>
      </c>
      <c r="C380" s="229" t="s">
        <v>1241</v>
      </c>
      <c r="D380" s="229"/>
      <c r="E380" s="229"/>
      <c r="F380" s="229"/>
      <c r="G380" s="31" t="s">
        <v>1242</v>
      </c>
      <c r="H380" s="160">
        <v>1</v>
      </c>
      <c r="I380" s="162">
        <v>84.26</v>
      </c>
      <c r="J380" s="162">
        <f t="shared" si="2"/>
        <v>84.26</v>
      </c>
    </row>
    <row r="381" spans="1:10" ht="14.25" customHeight="1" x14ac:dyDescent="0.25">
      <c r="A381" s="53" t="s">
        <v>27</v>
      </c>
      <c r="B381" s="53">
        <v>11518</v>
      </c>
      <c r="C381" s="229" t="s">
        <v>1256</v>
      </c>
      <c r="D381" s="229"/>
      <c r="E381" s="229"/>
      <c r="F381" s="229"/>
      <c r="G381" s="31" t="s">
        <v>1257</v>
      </c>
      <c r="H381" s="160">
        <v>1</v>
      </c>
      <c r="I381" s="162">
        <v>29.92</v>
      </c>
      <c r="J381" s="162">
        <f t="shared" si="2"/>
        <v>29.92</v>
      </c>
    </row>
    <row r="382" spans="1:10" ht="14.25" customHeight="1" x14ac:dyDescent="0.25">
      <c r="A382" s="53" t="s">
        <v>75</v>
      </c>
      <c r="B382" s="53" t="s">
        <v>1244</v>
      </c>
      <c r="C382" s="229" t="s">
        <v>1245</v>
      </c>
      <c r="D382" s="229"/>
      <c r="E382" s="229"/>
      <c r="F382" s="229"/>
      <c r="G382" s="31" t="s">
        <v>1166</v>
      </c>
      <c r="H382" s="160">
        <v>6</v>
      </c>
      <c r="I382" s="162">
        <v>28.32</v>
      </c>
      <c r="J382" s="162">
        <f t="shared" si="2"/>
        <v>169.92000000000002</v>
      </c>
    </row>
    <row r="383" spans="1:10" ht="14.25" customHeight="1" x14ac:dyDescent="0.25">
      <c r="A383" s="53" t="s">
        <v>27</v>
      </c>
      <c r="B383" s="53">
        <v>11455</v>
      </c>
      <c r="C383" s="229" t="s">
        <v>1258</v>
      </c>
      <c r="D383" s="229"/>
      <c r="E383" s="229"/>
      <c r="F383" s="229"/>
      <c r="G383" s="31" t="s">
        <v>1166</v>
      </c>
      <c r="H383" s="160">
        <v>2</v>
      </c>
      <c r="I383" s="162">
        <v>7.71</v>
      </c>
      <c r="J383" s="162">
        <f t="shared" si="2"/>
        <v>15.42</v>
      </c>
    </row>
    <row r="384" spans="1:10" ht="14.25" customHeight="1" x14ac:dyDescent="0.25">
      <c r="C384" s="230" t="s">
        <v>1167</v>
      </c>
      <c r="D384" s="230"/>
      <c r="E384" s="230"/>
      <c r="F384" s="230"/>
      <c r="G384" s="230"/>
      <c r="H384" s="230"/>
      <c r="I384" s="230"/>
      <c r="J384" s="164">
        <f>SUM(J376:J383)</f>
        <v>1893.2705050000004</v>
      </c>
    </row>
    <row r="385" spans="1:10" x14ac:dyDescent="0.25">
      <c r="C385" s="229"/>
      <c r="D385" s="229"/>
      <c r="E385" s="229"/>
      <c r="F385" s="229"/>
      <c r="G385" s="229"/>
      <c r="H385" s="229"/>
      <c r="I385" s="229"/>
      <c r="J385" s="229"/>
    </row>
    <row r="386" spans="1:10" ht="14.25" customHeight="1" x14ac:dyDescent="0.25">
      <c r="C386" s="228" t="s">
        <v>1134</v>
      </c>
      <c r="D386" s="228"/>
      <c r="E386" s="228"/>
      <c r="F386" s="228"/>
      <c r="G386" s="228"/>
      <c r="H386" s="228"/>
      <c r="I386" s="228"/>
      <c r="J386" s="167">
        <f>J373+J384</f>
        <v>2038.0266570000003</v>
      </c>
    </row>
    <row r="387" spans="1:10" x14ac:dyDescent="0.25">
      <c r="C387" s="229"/>
      <c r="D387" s="229"/>
      <c r="E387" s="229"/>
      <c r="F387" s="229"/>
      <c r="G387" s="229"/>
      <c r="H387" s="229"/>
      <c r="I387" s="229"/>
      <c r="J387" s="229"/>
    </row>
    <row r="388" spans="1:10" ht="14.25" customHeight="1" x14ac:dyDescent="0.25">
      <c r="C388" s="228" t="s">
        <v>1135</v>
      </c>
      <c r="D388" s="228"/>
      <c r="E388" s="228"/>
      <c r="F388" s="228"/>
      <c r="G388" s="228"/>
      <c r="H388" s="228"/>
      <c r="I388" s="228"/>
      <c r="J388" s="167">
        <v>0</v>
      </c>
    </row>
    <row r="389" spans="1:10" x14ac:dyDescent="0.25">
      <c r="C389" s="229"/>
      <c r="D389" s="229"/>
      <c r="E389" s="229"/>
      <c r="F389" s="229"/>
      <c r="G389" s="229"/>
      <c r="H389" s="229"/>
      <c r="I389" s="229"/>
      <c r="J389" s="229"/>
    </row>
    <row r="390" spans="1:10" ht="14.25" customHeight="1" x14ac:dyDescent="0.25">
      <c r="C390" s="228" t="s">
        <v>1136</v>
      </c>
      <c r="D390" s="228"/>
      <c r="E390" s="228"/>
      <c r="F390" s="228"/>
      <c r="G390" s="228"/>
      <c r="H390" s="228"/>
      <c r="I390" s="228"/>
      <c r="J390" s="167">
        <f>J386+J388</f>
        <v>2038.0266570000003</v>
      </c>
    </row>
    <row r="391" spans="1:10" x14ac:dyDescent="0.25">
      <c r="C391" s="168"/>
      <c r="D391" s="20"/>
      <c r="E391" s="20"/>
      <c r="F391" s="20"/>
      <c r="G391" s="20"/>
      <c r="H391" s="20"/>
      <c r="I391" s="20"/>
      <c r="J391" s="20"/>
    </row>
    <row r="392" spans="1:10" x14ac:dyDescent="0.25">
      <c r="C392" s="237"/>
      <c r="D392" s="237"/>
      <c r="E392" s="237"/>
      <c r="F392" s="237"/>
      <c r="G392" s="237"/>
      <c r="H392" s="237"/>
      <c r="I392" s="237"/>
      <c r="J392" s="237"/>
    </row>
    <row r="393" spans="1:10" x14ac:dyDescent="0.25">
      <c r="C393" s="169"/>
      <c r="D393" s="169"/>
      <c r="E393" s="169"/>
      <c r="F393" s="169"/>
      <c r="G393" s="169"/>
      <c r="H393" s="169"/>
      <c r="I393" s="169"/>
      <c r="J393" s="169"/>
    </row>
    <row r="394" spans="1:10" x14ac:dyDescent="0.25">
      <c r="C394" s="232"/>
      <c r="D394" s="232"/>
      <c r="E394" s="232"/>
      <c r="F394" s="232"/>
      <c r="G394" s="232"/>
      <c r="H394" s="232"/>
      <c r="I394" s="232"/>
      <c r="J394" s="232"/>
    </row>
    <row r="395" spans="1:10" x14ac:dyDescent="0.25">
      <c r="C395" s="175"/>
      <c r="D395" s="176"/>
      <c r="E395" s="176"/>
      <c r="F395" s="176"/>
      <c r="G395" s="176"/>
      <c r="H395" s="176"/>
      <c r="I395" s="176"/>
      <c r="J395" s="177"/>
    </row>
    <row r="396" spans="1:10" x14ac:dyDescent="0.25">
      <c r="C396" s="232"/>
      <c r="D396" s="232"/>
      <c r="E396" s="232"/>
      <c r="F396" s="232"/>
      <c r="G396" s="232"/>
      <c r="H396" s="232"/>
      <c r="I396" s="232"/>
      <c r="J396" s="232"/>
    </row>
    <row r="397" spans="1:10" x14ac:dyDescent="0.25">
      <c r="C397" s="233"/>
      <c r="D397" s="233"/>
      <c r="E397" s="233"/>
      <c r="F397" s="233"/>
      <c r="G397" s="233"/>
      <c r="H397" s="233"/>
      <c r="I397" s="233"/>
      <c r="J397" s="233"/>
    </row>
    <row r="398" spans="1:10" s="187" customFormat="1" ht="24.95" customHeight="1" x14ac:dyDescent="0.25">
      <c r="A398" s="155" t="s">
        <v>1121</v>
      </c>
      <c r="B398" s="156" t="s">
        <v>344</v>
      </c>
      <c r="C398" s="240" t="s">
        <v>1259</v>
      </c>
      <c r="D398" s="240"/>
      <c r="E398" s="240"/>
      <c r="F398" s="240"/>
      <c r="G398" s="240"/>
      <c r="H398" s="240"/>
      <c r="I398" s="240"/>
      <c r="J398" s="157" t="s">
        <v>1122</v>
      </c>
    </row>
    <row r="399" spans="1:10" x14ac:dyDescent="0.25">
      <c r="C399" s="229"/>
      <c r="D399" s="229"/>
      <c r="E399" s="229"/>
      <c r="F399" s="229"/>
      <c r="G399" s="229"/>
      <c r="H399" s="229"/>
      <c r="I399" s="229"/>
      <c r="J399" s="229"/>
    </row>
    <row r="400" spans="1:10" x14ac:dyDescent="0.25">
      <c r="A400" s="53" t="s">
        <v>1123</v>
      </c>
      <c r="B400" s="53" t="s">
        <v>21</v>
      </c>
      <c r="C400" s="241" t="s">
        <v>1124</v>
      </c>
      <c r="D400" s="241"/>
      <c r="E400" s="241"/>
      <c r="F400" s="241"/>
      <c r="G400" s="184" t="s">
        <v>53</v>
      </c>
      <c r="H400" s="182" t="s">
        <v>1125</v>
      </c>
      <c r="I400" s="182" t="s">
        <v>1126</v>
      </c>
      <c r="J400" s="183" t="s">
        <v>1127</v>
      </c>
    </row>
    <row r="401" spans="1:10" ht="14.25" customHeight="1" x14ac:dyDescent="0.25">
      <c r="A401" s="53" t="s">
        <v>27</v>
      </c>
      <c r="B401" s="53">
        <v>88316</v>
      </c>
      <c r="C401" s="229" t="s">
        <v>1130</v>
      </c>
      <c r="D401" s="229"/>
      <c r="E401" s="229"/>
      <c r="F401" s="229"/>
      <c r="G401" s="31" t="s">
        <v>1129</v>
      </c>
      <c r="H401" s="161" t="s">
        <v>1229</v>
      </c>
      <c r="I401" s="161" t="s">
        <v>1145</v>
      </c>
      <c r="J401" s="162" t="s">
        <v>1230</v>
      </c>
    </row>
    <row r="402" spans="1:10" ht="14.25" customHeight="1" x14ac:dyDescent="0.25">
      <c r="A402" s="53" t="s">
        <v>27</v>
      </c>
      <c r="B402" s="53">
        <v>88261</v>
      </c>
      <c r="C402" s="229" t="s">
        <v>1231</v>
      </c>
      <c r="D402" s="229"/>
      <c r="E402" s="229"/>
      <c r="F402" s="229"/>
      <c r="G402" s="31" t="s">
        <v>1129</v>
      </c>
      <c r="H402" s="161" t="s">
        <v>1232</v>
      </c>
      <c r="I402" s="161" t="s">
        <v>1233</v>
      </c>
      <c r="J402" s="162" t="s">
        <v>1234</v>
      </c>
    </row>
    <row r="403" spans="1:10" ht="14.25" customHeight="1" x14ac:dyDescent="0.25">
      <c r="A403" s="20"/>
      <c r="B403" s="20"/>
      <c r="C403" s="230" t="s">
        <v>1131</v>
      </c>
      <c r="D403" s="230"/>
      <c r="E403" s="230"/>
      <c r="F403" s="230"/>
      <c r="G403" s="230"/>
      <c r="H403" s="230"/>
      <c r="I403" s="230"/>
      <c r="J403" s="162" t="s">
        <v>1249</v>
      </c>
    </row>
    <row r="404" spans="1:10" ht="14.25" customHeight="1" x14ac:dyDescent="0.25">
      <c r="A404" s="20"/>
      <c r="B404" s="20"/>
      <c r="C404" s="230" t="s">
        <v>1132</v>
      </c>
      <c r="D404" s="230"/>
      <c r="E404" s="230"/>
      <c r="F404" s="230"/>
      <c r="G404" s="230"/>
      <c r="H404" s="230"/>
      <c r="I404" s="230"/>
      <c r="J404" s="164" t="s">
        <v>1147</v>
      </c>
    </row>
    <row r="405" spans="1:10" x14ac:dyDescent="0.25">
      <c r="A405" s="20"/>
      <c r="B405" s="20"/>
      <c r="C405" s="165"/>
      <c r="D405" s="20"/>
      <c r="E405" s="20"/>
      <c r="F405" s="20"/>
      <c r="G405" s="20"/>
      <c r="H405" s="20"/>
      <c r="I405" s="20"/>
      <c r="J405" s="193"/>
    </row>
    <row r="406" spans="1:10" ht="14.25" customHeight="1" x14ac:dyDescent="0.25">
      <c r="A406" s="20"/>
      <c r="B406" s="20"/>
      <c r="C406" s="230" t="s">
        <v>1133</v>
      </c>
      <c r="D406" s="230"/>
      <c r="E406" s="230"/>
      <c r="F406" s="230"/>
      <c r="G406" s="230"/>
      <c r="H406" s="230"/>
      <c r="I406" s="230"/>
      <c r="J406" s="164">
        <v>13.08</v>
      </c>
    </row>
    <row r="407" spans="1:10" x14ac:dyDescent="0.25">
      <c r="A407" s="20"/>
      <c r="B407" s="20"/>
      <c r="C407" s="229"/>
      <c r="D407" s="229"/>
      <c r="E407" s="229"/>
      <c r="F407" s="229"/>
      <c r="G407" s="229"/>
      <c r="H407" s="229"/>
      <c r="I407" s="229"/>
      <c r="J407" s="229"/>
    </row>
    <row r="408" spans="1:10" ht="21" customHeight="1" x14ac:dyDescent="0.25">
      <c r="A408" s="20"/>
      <c r="B408" s="20"/>
      <c r="C408" s="228" t="s">
        <v>1163</v>
      </c>
      <c r="D408" s="228"/>
      <c r="E408" s="228"/>
      <c r="F408" s="228"/>
      <c r="G408" s="158" t="s">
        <v>53</v>
      </c>
      <c r="H408" s="157" t="s">
        <v>1164</v>
      </c>
      <c r="I408" s="157" t="s">
        <v>1126</v>
      </c>
      <c r="J408" s="159" t="s">
        <v>1127</v>
      </c>
    </row>
    <row r="409" spans="1:10" ht="14.25" customHeight="1" x14ac:dyDescent="0.25">
      <c r="A409" s="53" t="s">
        <v>27</v>
      </c>
      <c r="B409" s="53">
        <v>38124</v>
      </c>
      <c r="C409" s="229" t="s">
        <v>1235</v>
      </c>
      <c r="D409" s="229"/>
      <c r="E409" s="229"/>
      <c r="F409" s="229"/>
      <c r="G409" s="31" t="s">
        <v>1166</v>
      </c>
      <c r="H409" s="161" t="s">
        <v>1236</v>
      </c>
      <c r="I409" s="162" t="s">
        <v>1237</v>
      </c>
      <c r="J409" s="162">
        <v>7.89</v>
      </c>
    </row>
    <row r="410" spans="1:10" ht="24.95" customHeight="1" x14ac:dyDescent="0.25">
      <c r="A410" s="53" t="s">
        <v>1238</v>
      </c>
      <c r="B410" s="53" t="s">
        <v>1260</v>
      </c>
      <c r="C410" s="229" t="s">
        <v>1261</v>
      </c>
      <c r="D410" s="229"/>
      <c r="E410" s="229"/>
      <c r="F410" s="229"/>
      <c r="G410" s="31" t="s">
        <v>1166</v>
      </c>
      <c r="H410" s="161" t="s">
        <v>1198</v>
      </c>
      <c r="I410" s="162">
        <v>940</v>
      </c>
      <c r="J410" s="162">
        <v>940</v>
      </c>
    </row>
    <row r="411" spans="1:10" ht="14.25" customHeight="1" x14ac:dyDescent="0.25">
      <c r="A411" s="53" t="s">
        <v>75</v>
      </c>
      <c r="B411" s="53" t="s">
        <v>1240</v>
      </c>
      <c r="C411" s="229" t="s">
        <v>1241</v>
      </c>
      <c r="D411" s="229"/>
      <c r="E411" s="229"/>
      <c r="F411" s="229"/>
      <c r="G411" s="31" t="s">
        <v>1242</v>
      </c>
      <c r="H411" s="161" t="s">
        <v>1198</v>
      </c>
      <c r="I411" s="162" t="s">
        <v>1243</v>
      </c>
      <c r="J411" s="162">
        <v>84.26</v>
      </c>
    </row>
    <row r="412" spans="1:10" ht="14.25" customHeight="1" x14ac:dyDescent="0.25">
      <c r="A412" s="53" t="s">
        <v>75</v>
      </c>
      <c r="B412" s="53" t="s">
        <v>1244</v>
      </c>
      <c r="C412" s="229" t="s">
        <v>1245</v>
      </c>
      <c r="D412" s="229"/>
      <c r="E412" s="229"/>
      <c r="F412" s="229"/>
      <c r="G412" s="31" t="s">
        <v>1166</v>
      </c>
      <c r="H412" s="161" t="s">
        <v>1246</v>
      </c>
      <c r="I412" s="162" t="s">
        <v>1247</v>
      </c>
      <c r="J412" s="162">
        <v>84.96</v>
      </c>
    </row>
    <row r="413" spans="1:10" ht="14.25" customHeight="1" x14ac:dyDescent="0.25">
      <c r="C413" s="230" t="s">
        <v>1167</v>
      </c>
      <c r="D413" s="230"/>
      <c r="E413" s="230"/>
      <c r="F413" s="230"/>
      <c r="G413" s="230"/>
      <c r="H413" s="230"/>
      <c r="I413" s="230"/>
      <c r="J413" s="164">
        <f>SUM(J409:J412)</f>
        <v>1117.1100000000001</v>
      </c>
    </row>
    <row r="414" spans="1:10" x14ac:dyDescent="0.25">
      <c r="C414" s="229"/>
      <c r="D414" s="229"/>
      <c r="E414" s="229"/>
      <c r="F414" s="229"/>
      <c r="G414" s="229"/>
      <c r="H414" s="229"/>
      <c r="I414" s="229"/>
      <c r="J414" s="229"/>
    </row>
    <row r="415" spans="1:10" ht="14.25" customHeight="1" x14ac:dyDescent="0.25">
      <c r="C415" s="228" t="s">
        <v>1134</v>
      </c>
      <c r="D415" s="228"/>
      <c r="E415" s="228"/>
      <c r="F415" s="228"/>
      <c r="G415" s="228"/>
      <c r="H415" s="228"/>
      <c r="I415" s="228"/>
      <c r="J415" s="167">
        <f>J406+J413</f>
        <v>1130.19</v>
      </c>
    </row>
    <row r="416" spans="1:10" x14ac:dyDescent="0.25">
      <c r="C416" s="229"/>
      <c r="D416" s="229"/>
      <c r="E416" s="229"/>
      <c r="F416" s="229"/>
      <c r="G416" s="229"/>
      <c r="H416" s="229"/>
      <c r="I416" s="229"/>
      <c r="J416" s="229"/>
    </row>
    <row r="417" spans="1:10" ht="14.25" customHeight="1" x14ac:dyDescent="0.25">
      <c r="C417" s="228" t="s">
        <v>1135</v>
      </c>
      <c r="D417" s="228"/>
      <c r="E417" s="228"/>
      <c r="F417" s="228"/>
      <c r="G417" s="228"/>
      <c r="H417" s="228"/>
      <c r="I417" s="228"/>
      <c r="J417" s="167">
        <v>0</v>
      </c>
    </row>
    <row r="418" spans="1:10" x14ac:dyDescent="0.25">
      <c r="C418" s="229"/>
      <c r="D418" s="229"/>
      <c r="E418" s="229"/>
      <c r="F418" s="229"/>
      <c r="G418" s="229"/>
      <c r="H418" s="229"/>
      <c r="I418" s="229"/>
      <c r="J418" s="229"/>
    </row>
    <row r="419" spans="1:10" ht="14.25" customHeight="1" x14ac:dyDescent="0.25">
      <c r="C419" s="228" t="s">
        <v>1136</v>
      </c>
      <c r="D419" s="228"/>
      <c r="E419" s="228"/>
      <c r="F419" s="228"/>
      <c r="G419" s="228"/>
      <c r="H419" s="228"/>
      <c r="I419" s="228"/>
      <c r="J419" s="167">
        <f>J415+J417</f>
        <v>1130.19</v>
      </c>
    </row>
    <row r="420" spans="1:10" x14ac:dyDescent="0.25">
      <c r="C420" s="168"/>
      <c r="D420" s="20"/>
      <c r="E420" s="20"/>
      <c r="F420" s="20"/>
      <c r="G420" s="20"/>
      <c r="H420" s="20"/>
      <c r="I420" s="20"/>
      <c r="J420" s="20"/>
    </row>
    <row r="421" spans="1:10" x14ac:dyDescent="0.25">
      <c r="C421" s="237"/>
      <c r="D421" s="237"/>
      <c r="E421" s="237"/>
      <c r="F421" s="237"/>
      <c r="G421" s="237"/>
      <c r="H421" s="237"/>
      <c r="I421" s="237"/>
      <c r="J421" s="237"/>
    </row>
    <row r="422" spans="1:10" x14ac:dyDescent="0.25">
      <c r="C422" s="194"/>
      <c r="D422" s="194"/>
      <c r="E422" s="194"/>
      <c r="F422" s="194"/>
      <c r="G422" s="194"/>
      <c r="H422" s="194"/>
      <c r="I422" s="194"/>
      <c r="J422" s="194"/>
    </row>
    <row r="423" spans="1:10" x14ac:dyDescent="0.25">
      <c r="C423" s="194"/>
      <c r="D423" s="194"/>
      <c r="E423" s="194"/>
      <c r="F423" s="194"/>
      <c r="G423" s="194"/>
      <c r="H423" s="194"/>
      <c r="I423" s="194"/>
      <c r="J423" s="194"/>
    </row>
    <row r="424" spans="1:10" x14ac:dyDescent="0.25">
      <c r="C424" s="194"/>
      <c r="D424" s="194"/>
      <c r="E424" s="194"/>
      <c r="F424" s="194"/>
      <c r="G424" s="194"/>
      <c r="H424" s="194"/>
      <c r="I424" s="194"/>
      <c r="J424" s="194"/>
    </row>
    <row r="425" spans="1:10" x14ac:dyDescent="0.25">
      <c r="C425" s="194"/>
      <c r="D425" s="194"/>
      <c r="E425" s="194"/>
      <c r="F425" s="194"/>
      <c r="G425" s="194"/>
      <c r="H425" s="194"/>
      <c r="I425" s="194"/>
      <c r="J425" s="194"/>
    </row>
    <row r="426" spans="1:10" x14ac:dyDescent="0.25">
      <c r="C426" s="194"/>
      <c r="D426" s="194"/>
      <c r="E426" s="194"/>
      <c r="F426" s="194"/>
      <c r="G426" s="194"/>
      <c r="H426" s="194"/>
      <c r="I426" s="194"/>
      <c r="J426" s="194"/>
    </row>
    <row r="427" spans="1:10" x14ac:dyDescent="0.25">
      <c r="C427" s="194"/>
      <c r="D427" s="194"/>
      <c r="E427" s="194"/>
      <c r="F427" s="194"/>
      <c r="G427" s="194"/>
      <c r="H427" s="194"/>
      <c r="I427" s="194"/>
      <c r="J427" s="194"/>
    </row>
    <row r="428" spans="1:10" x14ac:dyDescent="0.25">
      <c r="C428" s="194"/>
      <c r="D428" s="194"/>
      <c r="E428" s="194"/>
      <c r="F428" s="194"/>
      <c r="G428" s="194"/>
      <c r="H428" s="194"/>
      <c r="I428" s="194"/>
      <c r="J428" s="194"/>
    </row>
    <row r="429" spans="1:10" x14ac:dyDescent="0.25">
      <c r="C429" s="194"/>
      <c r="D429" s="194"/>
      <c r="E429" s="194"/>
      <c r="F429" s="194"/>
      <c r="G429" s="194"/>
      <c r="H429" s="194"/>
      <c r="I429" s="194"/>
      <c r="J429" s="194"/>
    </row>
    <row r="430" spans="1:10" x14ac:dyDescent="0.25">
      <c r="C430" s="194"/>
      <c r="D430" s="194"/>
      <c r="E430" s="194"/>
      <c r="F430" s="194"/>
      <c r="G430" s="194"/>
      <c r="H430" s="194"/>
      <c r="I430" s="194"/>
      <c r="J430" s="194"/>
    </row>
    <row r="431" spans="1:10" s="187" customFormat="1" ht="24.95" customHeight="1" x14ac:dyDescent="0.25">
      <c r="A431" s="155" t="s">
        <v>1121</v>
      </c>
      <c r="B431" s="156" t="s">
        <v>347</v>
      </c>
      <c r="C431" s="240" t="s">
        <v>1262</v>
      </c>
      <c r="D431" s="240"/>
      <c r="E431" s="240"/>
      <c r="F431" s="240"/>
      <c r="G431" s="240"/>
      <c r="H431" s="240"/>
      <c r="I431" s="240"/>
      <c r="J431" s="157" t="s">
        <v>1122</v>
      </c>
    </row>
    <row r="432" spans="1:10" x14ac:dyDescent="0.25">
      <c r="C432" s="229"/>
      <c r="D432" s="229"/>
      <c r="E432" s="229"/>
      <c r="F432" s="229"/>
      <c r="G432" s="229"/>
      <c r="H432" s="229"/>
      <c r="I432" s="229"/>
      <c r="J432" s="229"/>
    </row>
    <row r="433" spans="1:10" x14ac:dyDescent="0.25">
      <c r="A433" s="53" t="s">
        <v>1123</v>
      </c>
      <c r="B433" s="53" t="s">
        <v>21</v>
      </c>
      <c r="C433" s="241" t="s">
        <v>1124</v>
      </c>
      <c r="D433" s="241"/>
      <c r="E433" s="241"/>
      <c r="F433" s="241"/>
      <c r="G433" s="182" t="s">
        <v>53</v>
      </c>
      <c r="H433" s="182" t="s">
        <v>1125</v>
      </c>
      <c r="I433" s="182" t="s">
        <v>1126</v>
      </c>
      <c r="J433" s="183" t="s">
        <v>1127</v>
      </c>
    </row>
    <row r="434" spans="1:10" ht="14.25" customHeight="1" x14ac:dyDescent="0.25">
      <c r="A434" s="53" t="s">
        <v>27</v>
      </c>
      <c r="B434" s="53">
        <v>88316</v>
      </c>
      <c r="C434" s="229" t="s">
        <v>1130</v>
      </c>
      <c r="D434" s="229"/>
      <c r="E434" s="229"/>
      <c r="F434" s="229"/>
      <c r="G434" s="31" t="s">
        <v>1129</v>
      </c>
      <c r="H434" s="161" t="s">
        <v>1229</v>
      </c>
      <c r="I434" s="161" t="s">
        <v>1145</v>
      </c>
      <c r="J434" s="162" t="s">
        <v>1230</v>
      </c>
    </row>
    <row r="435" spans="1:10" ht="14.25" customHeight="1" x14ac:dyDescent="0.25">
      <c r="A435" s="53" t="s">
        <v>27</v>
      </c>
      <c r="B435" s="53">
        <v>88261</v>
      </c>
      <c r="C435" s="229" t="s">
        <v>1231</v>
      </c>
      <c r="D435" s="229"/>
      <c r="E435" s="229"/>
      <c r="F435" s="229"/>
      <c r="G435" s="31" t="s">
        <v>1129</v>
      </c>
      <c r="H435" s="161" t="s">
        <v>1232</v>
      </c>
      <c r="I435" s="161" t="s">
        <v>1233</v>
      </c>
      <c r="J435" s="162" t="s">
        <v>1234</v>
      </c>
    </row>
    <row r="436" spans="1:10" ht="14.25" customHeight="1" x14ac:dyDescent="0.25">
      <c r="C436" s="230" t="s">
        <v>1131</v>
      </c>
      <c r="D436" s="230"/>
      <c r="E436" s="230"/>
      <c r="F436" s="230"/>
      <c r="G436" s="230"/>
      <c r="H436" s="230"/>
      <c r="I436" s="230"/>
      <c r="J436" s="162" t="s">
        <v>1249</v>
      </c>
    </row>
    <row r="437" spans="1:10" ht="14.25" customHeight="1" x14ac:dyDescent="0.25">
      <c r="C437" s="230" t="s">
        <v>1132</v>
      </c>
      <c r="D437" s="230"/>
      <c r="E437" s="230"/>
      <c r="F437" s="230"/>
      <c r="G437" s="230"/>
      <c r="H437" s="230"/>
      <c r="I437" s="230"/>
      <c r="J437" s="164" t="s">
        <v>1147</v>
      </c>
    </row>
    <row r="438" spans="1:10" x14ac:dyDescent="0.25">
      <c r="C438" s="165"/>
      <c r="D438" s="20"/>
      <c r="E438" s="20"/>
      <c r="F438" s="20"/>
      <c r="G438" s="20"/>
      <c r="H438" s="20"/>
      <c r="I438" s="20"/>
      <c r="J438" s="193"/>
    </row>
    <row r="439" spans="1:10" ht="14.25" customHeight="1" x14ac:dyDescent="0.25">
      <c r="C439" s="230" t="s">
        <v>1133</v>
      </c>
      <c r="D439" s="230"/>
      <c r="E439" s="230"/>
      <c r="F439" s="230"/>
      <c r="G439" s="230"/>
      <c r="H439" s="230"/>
      <c r="I439" s="230"/>
      <c r="J439" s="164">
        <v>13.08</v>
      </c>
    </row>
    <row r="440" spans="1:10" x14ac:dyDescent="0.25">
      <c r="C440" s="229"/>
      <c r="D440" s="229"/>
      <c r="E440" s="229"/>
      <c r="F440" s="229"/>
      <c r="G440" s="229"/>
      <c r="H440" s="229"/>
      <c r="I440" s="229"/>
      <c r="J440" s="229"/>
    </row>
    <row r="441" spans="1:10" ht="21" customHeight="1" x14ac:dyDescent="0.25">
      <c r="C441" s="228" t="s">
        <v>1163</v>
      </c>
      <c r="D441" s="228"/>
      <c r="E441" s="228"/>
      <c r="F441" s="228"/>
      <c r="G441" s="158" t="s">
        <v>53</v>
      </c>
      <c r="H441" s="157" t="s">
        <v>1164</v>
      </c>
      <c r="I441" s="157" t="s">
        <v>1126</v>
      </c>
      <c r="J441" s="159" t="s">
        <v>1127</v>
      </c>
    </row>
    <row r="442" spans="1:10" ht="14.25" customHeight="1" x14ac:dyDescent="0.25">
      <c r="A442" s="53" t="s">
        <v>27</v>
      </c>
      <c r="B442" s="53">
        <v>38124</v>
      </c>
      <c r="C442" s="229" t="s">
        <v>1235</v>
      </c>
      <c r="D442" s="229"/>
      <c r="E442" s="229"/>
      <c r="F442" s="229"/>
      <c r="G442" s="31" t="s">
        <v>1166</v>
      </c>
      <c r="H442" s="161" t="s">
        <v>1236</v>
      </c>
      <c r="I442" s="162" t="s">
        <v>1237</v>
      </c>
      <c r="J442" s="162">
        <v>7.89</v>
      </c>
    </row>
    <row r="443" spans="1:10" ht="24.95" customHeight="1" x14ac:dyDescent="0.25">
      <c r="A443" s="53" t="s">
        <v>1238</v>
      </c>
      <c r="B443" s="53" t="s">
        <v>1263</v>
      </c>
      <c r="C443" s="229" t="s">
        <v>1264</v>
      </c>
      <c r="D443" s="229"/>
      <c r="E443" s="229"/>
      <c r="F443" s="229"/>
      <c r="G443" s="31" t="s">
        <v>1166</v>
      </c>
      <c r="H443" s="160">
        <v>1</v>
      </c>
      <c r="I443" s="162">
        <v>1073.33</v>
      </c>
      <c r="J443" s="162">
        <f>H443*I443</f>
        <v>1073.33</v>
      </c>
    </row>
    <row r="444" spans="1:10" ht="14.25" customHeight="1" x14ac:dyDescent="0.25">
      <c r="A444" s="53" t="s">
        <v>75</v>
      </c>
      <c r="B444" s="53" t="s">
        <v>1240</v>
      </c>
      <c r="C444" s="229" t="s">
        <v>1241</v>
      </c>
      <c r="D444" s="229"/>
      <c r="E444" s="229"/>
      <c r="F444" s="229"/>
      <c r="G444" s="31" t="s">
        <v>1242</v>
      </c>
      <c r="H444" s="161" t="s">
        <v>1198</v>
      </c>
      <c r="I444" s="162" t="s">
        <v>1243</v>
      </c>
      <c r="J444" s="162">
        <v>84.26</v>
      </c>
    </row>
    <row r="445" spans="1:10" ht="14.25" customHeight="1" x14ac:dyDescent="0.25">
      <c r="A445" s="53" t="s">
        <v>27</v>
      </c>
      <c r="B445" s="53">
        <v>11518</v>
      </c>
      <c r="C445" s="229" t="s">
        <v>1256</v>
      </c>
      <c r="D445" s="229"/>
      <c r="E445" s="229"/>
      <c r="F445" s="229"/>
      <c r="G445" s="31" t="s">
        <v>1257</v>
      </c>
      <c r="H445" s="161" t="s">
        <v>1198</v>
      </c>
      <c r="I445" s="162" t="s">
        <v>1265</v>
      </c>
      <c r="J445" s="162">
        <v>29.92</v>
      </c>
    </row>
    <row r="446" spans="1:10" ht="14.25" customHeight="1" x14ac:dyDescent="0.25">
      <c r="A446" s="53" t="s">
        <v>75</v>
      </c>
      <c r="B446" s="53" t="s">
        <v>1244</v>
      </c>
      <c r="C446" s="229" t="s">
        <v>1245</v>
      </c>
      <c r="D446" s="229"/>
      <c r="E446" s="229"/>
      <c r="F446" s="229"/>
      <c r="G446" s="31" t="s">
        <v>1166</v>
      </c>
      <c r="H446" s="160">
        <v>6</v>
      </c>
      <c r="I446" s="162">
        <v>28.32</v>
      </c>
      <c r="J446" s="162">
        <f>H446*I446</f>
        <v>169.92000000000002</v>
      </c>
    </row>
    <row r="447" spans="1:10" ht="14.25" customHeight="1" x14ac:dyDescent="0.25">
      <c r="A447" s="53" t="s">
        <v>27</v>
      </c>
      <c r="B447" s="53">
        <v>11455</v>
      </c>
      <c r="C447" s="229" t="s">
        <v>1258</v>
      </c>
      <c r="D447" s="229"/>
      <c r="E447" s="229"/>
      <c r="F447" s="229"/>
      <c r="G447" s="31" t="s">
        <v>1166</v>
      </c>
      <c r="H447" s="161" t="s">
        <v>1266</v>
      </c>
      <c r="I447" s="162" t="s">
        <v>1267</v>
      </c>
      <c r="J447" s="162">
        <v>15.42</v>
      </c>
    </row>
    <row r="448" spans="1:10" ht="14.25" customHeight="1" x14ac:dyDescent="0.25">
      <c r="C448" s="230" t="s">
        <v>1167</v>
      </c>
      <c r="D448" s="230"/>
      <c r="E448" s="230"/>
      <c r="F448" s="230"/>
      <c r="G448" s="230"/>
      <c r="H448" s="230"/>
      <c r="I448" s="230"/>
      <c r="J448" s="164">
        <f>SUM(J442:J447)</f>
        <v>1380.7400000000002</v>
      </c>
    </row>
    <row r="449" spans="1:10" x14ac:dyDescent="0.25">
      <c r="C449" s="229"/>
      <c r="D449" s="229"/>
      <c r="E449" s="229"/>
      <c r="F449" s="229"/>
      <c r="G449" s="229"/>
      <c r="H449" s="229"/>
      <c r="I449" s="229"/>
      <c r="J449" s="229"/>
    </row>
    <row r="450" spans="1:10" ht="14.25" customHeight="1" x14ac:dyDescent="0.25">
      <c r="C450" s="228" t="s">
        <v>1134</v>
      </c>
      <c r="D450" s="228"/>
      <c r="E450" s="228"/>
      <c r="F450" s="228"/>
      <c r="G450" s="228"/>
      <c r="H450" s="228"/>
      <c r="I450" s="228"/>
      <c r="J450" s="167">
        <f>J439+J448</f>
        <v>1393.8200000000002</v>
      </c>
    </row>
    <row r="451" spans="1:10" x14ac:dyDescent="0.25">
      <c r="C451" s="229"/>
      <c r="D451" s="229"/>
      <c r="E451" s="229"/>
      <c r="F451" s="229"/>
      <c r="G451" s="229"/>
      <c r="H451" s="229"/>
      <c r="I451" s="229"/>
      <c r="J451" s="229"/>
    </row>
    <row r="452" spans="1:10" ht="14.25" customHeight="1" x14ac:dyDescent="0.25">
      <c r="C452" s="228" t="s">
        <v>1135</v>
      </c>
      <c r="D452" s="228"/>
      <c r="E452" s="228"/>
      <c r="F452" s="228"/>
      <c r="G452" s="228"/>
      <c r="H452" s="228"/>
      <c r="I452" s="228"/>
      <c r="J452" s="167">
        <v>0</v>
      </c>
    </row>
    <row r="453" spans="1:10" x14ac:dyDescent="0.25">
      <c r="C453" s="229"/>
      <c r="D453" s="229"/>
      <c r="E453" s="229"/>
      <c r="F453" s="229"/>
      <c r="G453" s="229"/>
      <c r="H453" s="229"/>
      <c r="I453" s="229"/>
      <c r="J453" s="229"/>
    </row>
    <row r="454" spans="1:10" ht="14.25" customHeight="1" x14ac:dyDescent="0.25">
      <c r="C454" s="228" t="s">
        <v>1136</v>
      </c>
      <c r="D454" s="228"/>
      <c r="E454" s="228"/>
      <c r="F454" s="228"/>
      <c r="G454" s="228"/>
      <c r="H454" s="228"/>
      <c r="I454" s="228"/>
      <c r="J454" s="167">
        <f>J450+J452</f>
        <v>1393.8200000000002</v>
      </c>
    </row>
    <row r="455" spans="1:10" x14ac:dyDescent="0.25">
      <c r="C455" s="194"/>
      <c r="D455" s="194"/>
      <c r="E455" s="194"/>
      <c r="F455" s="194"/>
      <c r="G455" s="194"/>
      <c r="H455" s="194"/>
      <c r="I455" s="194"/>
      <c r="J455" s="194"/>
    </row>
    <row r="456" spans="1:10" x14ac:dyDescent="0.25">
      <c r="C456" s="194"/>
      <c r="D456" s="194"/>
      <c r="E456" s="194"/>
      <c r="F456" s="194"/>
      <c r="G456" s="194"/>
      <c r="H456" s="194"/>
      <c r="I456" s="194"/>
      <c r="J456" s="194"/>
    </row>
    <row r="457" spans="1:10" x14ac:dyDescent="0.25">
      <c r="C457" s="169"/>
      <c r="D457" s="169"/>
      <c r="E457" s="169"/>
      <c r="F457" s="169"/>
      <c r="G457" s="169"/>
      <c r="H457" s="169"/>
      <c r="I457" s="169"/>
      <c r="J457" s="169"/>
    </row>
    <row r="458" spans="1:10" x14ac:dyDescent="0.25">
      <c r="C458" s="238"/>
      <c r="D458" s="238"/>
      <c r="E458" s="238"/>
      <c r="F458" s="238"/>
      <c r="G458" s="238"/>
      <c r="H458" s="238"/>
      <c r="I458" s="239"/>
      <c r="J458" s="239"/>
    </row>
    <row r="459" spans="1:10" x14ac:dyDescent="0.25">
      <c r="C459" s="171"/>
      <c r="D459" s="172"/>
      <c r="E459" s="172"/>
      <c r="F459" s="172"/>
      <c r="G459" s="172"/>
      <c r="H459" s="172"/>
      <c r="I459" s="173"/>
      <c r="J459" s="174"/>
    </row>
    <row r="460" spans="1:10" x14ac:dyDescent="0.25">
      <c r="C460" s="171"/>
      <c r="D460" s="172"/>
      <c r="E460" s="172"/>
      <c r="F460" s="172"/>
      <c r="G460" s="172"/>
      <c r="H460" s="172"/>
      <c r="I460" s="173"/>
      <c r="J460" s="174"/>
    </row>
    <row r="461" spans="1:10" x14ac:dyDescent="0.25">
      <c r="C461" s="232"/>
      <c r="D461" s="232"/>
      <c r="E461" s="232"/>
      <c r="F461" s="232"/>
      <c r="G461" s="232"/>
      <c r="H461" s="232"/>
      <c r="I461" s="232"/>
      <c r="J461" s="232"/>
    </row>
    <row r="462" spans="1:10" x14ac:dyDescent="0.25">
      <c r="C462" s="232"/>
      <c r="D462" s="232"/>
      <c r="E462" s="232"/>
      <c r="F462" s="232"/>
      <c r="G462" s="232"/>
      <c r="H462" s="232"/>
      <c r="I462" s="232"/>
      <c r="J462" s="232"/>
    </row>
    <row r="463" spans="1:10" x14ac:dyDescent="0.25">
      <c r="C463" s="233"/>
      <c r="D463" s="233"/>
      <c r="E463" s="233"/>
      <c r="F463" s="233"/>
      <c r="G463" s="233"/>
      <c r="H463" s="233"/>
      <c r="I463" s="233"/>
      <c r="J463" s="233"/>
    </row>
    <row r="464" spans="1:10" s="187" customFormat="1" ht="24.95" customHeight="1" x14ac:dyDescent="0.25">
      <c r="A464" s="155" t="s">
        <v>1121</v>
      </c>
      <c r="B464" s="156" t="s">
        <v>350</v>
      </c>
      <c r="C464" s="240" t="s">
        <v>1268</v>
      </c>
      <c r="D464" s="240"/>
      <c r="E464" s="240"/>
      <c r="F464" s="240"/>
      <c r="G464" s="240"/>
      <c r="H464" s="240"/>
      <c r="I464" s="240"/>
      <c r="J464" s="157" t="s">
        <v>1122</v>
      </c>
    </row>
    <row r="465" spans="1:10" x14ac:dyDescent="0.25">
      <c r="C465" s="229"/>
      <c r="D465" s="229"/>
      <c r="E465" s="229"/>
      <c r="F465" s="229"/>
      <c r="G465" s="229"/>
      <c r="H465" s="229"/>
      <c r="I465" s="229"/>
      <c r="J465" s="229"/>
    </row>
    <row r="466" spans="1:10" ht="21" customHeight="1" x14ac:dyDescent="0.25">
      <c r="A466" s="53" t="s">
        <v>1123</v>
      </c>
      <c r="B466" s="53" t="s">
        <v>21</v>
      </c>
      <c r="C466" s="228" t="s">
        <v>1124</v>
      </c>
      <c r="D466" s="228"/>
      <c r="E466" s="228"/>
      <c r="F466" s="228"/>
      <c r="G466" s="158" t="s">
        <v>53</v>
      </c>
      <c r="H466" s="157" t="s">
        <v>1125</v>
      </c>
      <c r="I466" s="157" t="s">
        <v>1126</v>
      </c>
      <c r="J466" s="159" t="s">
        <v>1127</v>
      </c>
    </row>
    <row r="467" spans="1:10" ht="14.25" customHeight="1" x14ac:dyDescent="0.25">
      <c r="A467" s="53" t="s">
        <v>27</v>
      </c>
      <c r="B467" s="53">
        <v>88316</v>
      </c>
      <c r="C467" s="229" t="s">
        <v>1130</v>
      </c>
      <c r="D467" s="229"/>
      <c r="E467" s="229"/>
      <c r="F467" s="229"/>
      <c r="G467" s="31" t="s">
        <v>1129</v>
      </c>
      <c r="H467" s="161" t="s">
        <v>1229</v>
      </c>
      <c r="I467" s="161" t="s">
        <v>1145</v>
      </c>
      <c r="J467" s="162" t="s">
        <v>1230</v>
      </c>
    </row>
    <row r="468" spans="1:10" ht="14.25" customHeight="1" x14ac:dyDescent="0.25">
      <c r="A468" s="53" t="s">
        <v>27</v>
      </c>
      <c r="B468" s="53">
        <v>88261</v>
      </c>
      <c r="C468" s="229" t="s">
        <v>1231</v>
      </c>
      <c r="D468" s="229"/>
      <c r="E468" s="229"/>
      <c r="F468" s="229"/>
      <c r="G468" s="31" t="s">
        <v>1129</v>
      </c>
      <c r="H468" s="161" t="s">
        <v>1232</v>
      </c>
      <c r="I468" s="161" t="s">
        <v>1233</v>
      </c>
      <c r="J468" s="162" t="s">
        <v>1234</v>
      </c>
    </row>
    <row r="469" spans="1:10" ht="14.25" customHeight="1" x14ac:dyDescent="0.25">
      <c r="C469" s="230" t="s">
        <v>1131</v>
      </c>
      <c r="D469" s="230"/>
      <c r="E469" s="230"/>
      <c r="F469" s="230"/>
      <c r="G469" s="230"/>
      <c r="H469" s="230"/>
      <c r="I469" s="230"/>
      <c r="J469" s="162" t="s">
        <v>1249</v>
      </c>
    </row>
    <row r="470" spans="1:10" ht="14.25" customHeight="1" x14ac:dyDescent="0.25">
      <c r="C470" s="230" t="s">
        <v>1132</v>
      </c>
      <c r="D470" s="230"/>
      <c r="E470" s="230"/>
      <c r="F470" s="230"/>
      <c r="G470" s="230"/>
      <c r="H470" s="230"/>
      <c r="I470" s="230"/>
      <c r="J470" s="164" t="s">
        <v>1147</v>
      </c>
    </row>
    <row r="471" spans="1:10" x14ac:dyDescent="0.25">
      <c r="C471" s="165"/>
      <c r="D471" s="20"/>
      <c r="E471" s="20"/>
      <c r="F471" s="20"/>
      <c r="G471" s="20"/>
      <c r="H471" s="20"/>
      <c r="I471" s="20"/>
      <c r="J471" s="193"/>
    </row>
    <row r="472" spans="1:10" ht="14.25" customHeight="1" x14ac:dyDescent="0.25">
      <c r="C472" s="230" t="s">
        <v>1133</v>
      </c>
      <c r="D472" s="230"/>
      <c r="E472" s="230"/>
      <c r="F472" s="230"/>
      <c r="G472" s="230"/>
      <c r="H472" s="230"/>
      <c r="I472" s="230"/>
      <c r="J472" s="164">
        <v>13.08</v>
      </c>
    </row>
    <row r="473" spans="1:10" x14ac:dyDescent="0.25">
      <c r="C473" s="229"/>
      <c r="D473" s="229"/>
      <c r="E473" s="229"/>
      <c r="F473" s="229"/>
      <c r="G473" s="229"/>
      <c r="H473" s="229"/>
      <c r="I473" s="229"/>
      <c r="J473" s="229"/>
    </row>
    <row r="474" spans="1:10" ht="21" customHeight="1" x14ac:dyDescent="0.25">
      <c r="C474" s="228" t="s">
        <v>1163</v>
      </c>
      <c r="D474" s="228"/>
      <c r="E474" s="228"/>
      <c r="F474" s="228"/>
      <c r="G474" s="158" t="s">
        <v>53</v>
      </c>
      <c r="H474" s="157" t="s">
        <v>1164</v>
      </c>
      <c r="I474" s="157" t="s">
        <v>1126</v>
      </c>
      <c r="J474" s="159" t="s">
        <v>1127</v>
      </c>
    </row>
    <row r="475" spans="1:10" ht="14.25" customHeight="1" x14ac:dyDescent="0.25">
      <c r="A475" s="53" t="s">
        <v>27</v>
      </c>
      <c r="B475" s="53">
        <v>38124</v>
      </c>
      <c r="C475" s="229" t="s">
        <v>1235</v>
      </c>
      <c r="D475" s="229"/>
      <c r="E475" s="229"/>
      <c r="F475" s="229"/>
      <c r="G475" s="31" t="s">
        <v>1166</v>
      </c>
      <c r="H475" s="161" t="s">
        <v>1236</v>
      </c>
      <c r="I475" s="162" t="s">
        <v>1237</v>
      </c>
      <c r="J475" s="162">
        <v>7.89</v>
      </c>
    </row>
    <row r="476" spans="1:10" ht="24.95" customHeight="1" x14ac:dyDescent="0.25">
      <c r="A476" s="53" t="s">
        <v>1238</v>
      </c>
      <c r="B476" s="53" t="s">
        <v>1252</v>
      </c>
      <c r="C476" s="229" t="s">
        <v>1253</v>
      </c>
      <c r="D476" s="229"/>
      <c r="E476" s="229"/>
      <c r="F476" s="229"/>
      <c r="G476" s="31" t="s">
        <v>1166</v>
      </c>
      <c r="H476" s="161" t="s">
        <v>1198</v>
      </c>
      <c r="I476" s="162">
        <v>1406.67</v>
      </c>
      <c r="J476" s="162">
        <v>1406.67</v>
      </c>
    </row>
    <row r="477" spans="1:10" ht="14.25" customHeight="1" x14ac:dyDescent="0.25">
      <c r="A477" s="53" t="s">
        <v>75</v>
      </c>
      <c r="B477" s="53" t="s">
        <v>1240</v>
      </c>
      <c r="C477" s="229" t="s">
        <v>1241</v>
      </c>
      <c r="D477" s="229"/>
      <c r="E477" s="229"/>
      <c r="F477" s="229"/>
      <c r="G477" s="31" t="s">
        <v>1242</v>
      </c>
      <c r="H477" s="161" t="s">
        <v>1198</v>
      </c>
      <c r="I477" s="162" t="s">
        <v>1243</v>
      </c>
      <c r="J477" s="162">
        <v>84.26</v>
      </c>
    </row>
    <row r="478" spans="1:10" ht="14.25" customHeight="1" x14ac:dyDescent="0.25">
      <c r="A478" s="53" t="s">
        <v>27</v>
      </c>
      <c r="B478" s="53">
        <v>11518</v>
      </c>
      <c r="C478" s="229" t="s">
        <v>1256</v>
      </c>
      <c r="D478" s="229"/>
      <c r="E478" s="229"/>
      <c r="F478" s="229"/>
      <c r="G478" s="31" t="s">
        <v>1257</v>
      </c>
      <c r="H478" s="161" t="s">
        <v>1198</v>
      </c>
      <c r="I478" s="162" t="s">
        <v>1265</v>
      </c>
      <c r="J478" s="162">
        <v>29.92</v>
      </c>
    </row>
    <row r="479" spans="1:10" ht="14.25" customHeight="1" x14ac:dyDescent="0.25">
      <c r="A479" s="53" t="s">
        <v>75</v>
      </c>
      <c r="B479" s="53" t="s">
        <v>1244</v>
      </c>
      <c r="C479" s="229" t="s">
        <v>1245</v>
      </c>
      <c r="D479" s="229"/>
      <c r="E479" s="229"/>
      <c r="F479" s="229"/>
      <c r="G479" s="31" t="s">
        <v>1166</v>
      </c>
      <c r="H479" s="161" t="s">
        <v>1269</v>
      </c>
      <c r="I479" s="162" t="s">
        <v>1247</v>
      </c>
      <c r="J479" s="162">
        <v>169.92</v>
      </c>
    </row>
    <row r="480" spans="1:10" ht="14.25" customHeight="1" x14ac:dyDescent="0.25">
      <c r="A480" s="53" t="s">
        <v>27</v>
      </c>
      <c r="B480" s="53">
        <v>11455</v>
      </c>
      <c r="C480" s="229" t="s">
        <v>1258</v>
      </c>
      <c r="D480" s="229"/>
      <c r="E480" s="229"/>
      <c r="F480" s="229"/>
      <c r="G480" s="31" t="s">
        <v>1166</v>
      </c>
      <c r="H480" s="161" t="s">
        <v>1266</v>
      </c>
      <c r="I480" s="162" t="s">
        <v>1267</v>
      </c>
      <c r="J480" s="162">
        <v>15.42</v>
      </c>
    </row>
    <row r="481" spans="3:10" ht="14.25" customHeight="1" x14ac:dyDescent="0.25">
      <c r="C481" s="230" t="s">
        <v>1167</v>
      </c>
      <c r="D481" s="230"/>
      <c r="E481" s="230"/>
      <c r="F481" s="230"/>
      <c r="G481" s="230"/>
      <c r="H481" s="230"/>
      <c r="I481" s="230"/>
      <c r="J481" s="164">
        <f>SUM(J475:J480)</f>
        <v>1714.0800000000004</v>
      </c>
    </row>
    <row r="482" spans="3:10" x14ac:dyDescent="0.25">
      <c r="C482" s="229"/>
      <c r="D482" s="229"/>
      <c r="E482" s="229"/>
      <c r="F482" s="229"/>
      <c r="G482" s="229"/>
      <c r="H482" s="229"/>
      <c r="I482" s="229"/>
      <c r="J482" s="229"/>
    </row>
    <row r="483" spans="3:10" ht="14.25" customHeight="1" x14ac:dyDescent="0.25">
      <c r="C483" s="228" t="s">
        <v>1134</v>
      </c>
      <c r="D483" s="228"/>
      <c r="E483" s="228"/>
      <c r="F483" s="228"/>
      <c r="G483" s="228"/>
      <c r="H483" s="228"/>
      <c r="I483" s="228"/>
      <c r="J483" s="167">
        <f>J472+J481</f>
        <v>1727.1600000000003</v>
      </c>
    </row>
    <row r="484" spans="3:10" x14ac:dyDescent="0.25">
      <c r="C484" s="229"/>
      <c r="D484" s="229"/>
      <c r="E484" s="229"/>
      <c r="F484" s="229"/>
      <c r="G484" s="229"/>
      <c r="H484" s="229"/>
      <c r="I484" s="229"/>
      <c r="J484" s="229"/>
    </row>
    <row r="485" spans="3:10" ht="14.25" customHeight="1" x14ac:dyDescent="0.25">
      <c r="C485" s="228" t="s">
        <v>1135</v>
      </c>
      <c r="D485" s="228"/>
      <c r="E485" s="228"/>
      <c r="F485" s="228"/>
      <c r="G485" s="228"/>
      <c r="H485" s="228"/>
      <c r="I485" s="228"/>
      <c r="J485" s="167">
        <v>0</v>
      </c>
    </row>
    <row r="486" spans="3:10" x14ac:dyDescent="0.25">
      <c r="C486" s="229"/>
      <c r="D486" s="229"/>
      <c r="E486" s="229"/>
      <c r="F486" s="229"/>
      <c r="G486" s="229"/>
      <c r="H486" s="229"/>
      <c r="I486" s="229"/>
      <c r="J486" s="229"/>
    </row>
    <row r="487" spans="3:10" ht="14.25" customHeight="1" x14ac:dyDescent="0.25">
      <c r="C487" s="228" t="s">
        <v>1136</v>
      </c>
      <c r="D487" s="228"/>
      <c r="E487" s="228"/>
      <c r="F487" s="228"/>
      <c r="G487" s="228"/>
      <c r="H487" s="228"/>
      <c r="I487" s="228"/>
      <c r="J487" s="167">
        <f>J483+J485</f>
        <v>1727.1600000000003</v>
      </c>
    </row>
    <row r="488" spans="3:10" x14ac:dyDescent="0.25">
      <c r="C488" s="168"/>
      <c r="D488" s="20"/>
      <c r="E488" s="20"/>
      <c r="F488" s="20"/>
      <c r="G488" s="20"/>
      <c r="H488" s="20"/>
      <c r="I488" s="20"/>
      <c r="J488" s="20"/>
    </row>
    <row r="489" spans="3:10" x14ac:dyDescent="0.25">
      <c r="C489" s="168"/>
      <c r="D489" s="20"/>
      <c r="E489" s="20"/>
      <c r="F489" s="20"/>
      <c r="G489" s="20"/>
      <c r="H489" s="20"/>
      <c r="I489" s="20"/>
      <c r="J489" s="20"/>
    </row>
    <row r="490" spans="3:10" x14ac:dyDescent="0.25">
      <c r="C490" s="168"/>
      <c r="D490" s="20"/>
      <c r="E490" s="20"/>
      <c r="F490" s="20"/>
      <c r="G490" s="20"/>
      <c r="H490" s="20"/>
      <c r="I490" s="20"/>
      <c r="J490" s="20"/>
    </row>
    <row r="491" spans="3:10" x14ac:dyDescent="0.25">
      <c r="C491" s="168"/>
      <c r="D491" s="20"/>
      <c r="E491" s="20"/>
      <c r="F491" s="20"/>
      <c r="G491" s="20"/>
      <c r="H491" s="20"/>
      <c r="I491" s="20"/>
      <c r="J491" s="20"/>
    </row>
    <row r="492" spans="3:10" x14ac:dyDescent="0.25">
      <c r="C492" s="168"/>
      <c r="D492" s="20"/>
      <c r="E492" s="20"/>
      <c r="F492" s="20"/>
      <c r="G492" s="20"/>
      <c r="H492" s="20"/>
      <c r="I492" s="20"/>
      <c r="J492" s="20"/>
    </row>
    <row r="493" spans="3:10" x14ac:dyDescent="0.25">
      <c r="C493" s="168"/>
      <c r="D493" s="20"/>
      <c r="E493" s="20"/>
      <c r="F493" s="20"/>
      <c r="G493" s="20"/>
      <c r="H493" s="20"/>
      <c r="I493" s="20"/>
      <c r="J493" s="20"/>
    </row>
    <row r="494" spans="3:10" x14ac:dyDescent="0.25">
      <c r="C494" s="168"/>
      <c r="D494" s="20"/>
      <c r="E494" s="20"/>
      <c r="F494" s="20"/>
      <c r="G494" s="20"/>
      <c r="H494" s="20"/>
      <c r="I494" s="20"/>
      <c r="J494" s="20"/>
    </row>
    <row r="495" spans="3:10" x14ac:dyDescent="0.25">
      <c r="C495" s="168"/>
      <c r="D495" s="20"/>
      <c r="E495" s="20"/>
      <c r="F495" s="20"/>
      <c r="G495" s="20"/>
      <c r="H495" s="20"/>
      <c r="I495" s="20"/>
      <c r="J495" s="20"/>
    </row>
    <row r="496" spans="3:10" x14ac:dyDescent="0.25">
      <c r="C496" s="233"/>
      <c r="D496" s="233"/>
      <c r="E496" s="233"/>
      <c r="F496" s="233"/>
      <c r="G496" s="233"/>
      <c r="H496" s="233"/>
      <c r="I496" s="233"/>
      <c r="J496" s="233"/>
    </row>
    <row r="497" spans="1:10" s="187" customFormat="1" ht="15" customHeight="1" x14ac:dyDescent="0.25">
      <c r="A497" s="155" t="s">
        <v>1121</v>
      </c>
      <c r="B497" s="156" t="s">
        <v>370</v>
      </c>
      <c r="C497" s="240" t="s">
        <v>1270</v>
      </c>
      <c r="D497" s="240"/>
      <c r="E497" s="240"/>
      <c r="F497" s="240"/>
      <c r="G497" s="240" t="s">
        <v>1168</v>
      </c>
      <c r="H497" s="240"/>
      <c r="I497" s="240"/>
      <c r="J497" s="157" t="s">
        <v>1168</v>
      </c>
    </row>
    <row r="498" spans="1:10" x14ac:dyDescent="0.25">
      <c r="C498" s="229"/>
      <c r="D498" s="229"/>
      <c r="E498" s="229"/>
      <c r="F498" s="229"/>
      <c r="G498" s="229"/>
      <c r="H498" s="229"/>
      <c r="I498" s="229"/>
      <c r="J498" s="229"/>
    </row>
    <row r="499" spans="1:10" x14ac:dyDescent="0.25">
      <c r="A499" s="53" t="s">
        <v>1123</v>
      </c>
      <c r="B499" s="53" t="s">
        <v>21</v>
      </c>
      <c r="C499" s="241" t="s">
        <v>1124</v>
      </c>
      <c r="D499" s="241"/>
      <c r="E499" s="241"/>
      <c r="F499" s="241"/>
      <c r="G499" s="184" t="s">
        <v>53</v>
      </c>
      <c r="H499" s="182" t="s">
        <v>1125</v>
      </c>
      <c r="I499" s="182" t="s">
        <v>1126</v>
      </c>
      <c r="J499" s="183" t="s">
        <v>1127</v>
      </c>
    </row>
    <row r="500" spans="1:10" ht="14.25" customHeight="1" x14ac:dyDescent="0.25">
      <c r="A500" s="53" t="s">
        <v>27</v>
      </c>
      <c r="B500" s="53">
        <v>88316</v>
      </c>
      <c r="C500" s="229" t="s">
        <v>1130</v>
      </c>
      <c r="D500" s="229"/>
      <c r="E500" s="229"/>
      <c r="F500" s="229"/>
      <c r="G500" s="31" t="s">
        <v>1129</v>
      </c>
      <c r="H500" s="161" t="s">
        <v>1271</v>
      </c>
      <c r="I500" s="161" t="s">
        <v>1145</v>
      </c>
      <c r="J500" s="161" t="s">
        <v>1272</v>
      </c>
    </row>
    <row r="501" spans="1:10" ht="14.25" customHeight="1" x14ac:dyDescent="0.25">
      <c r="A501" s="53" t="s">
        <v>27</v>
      </c>
      <c r="B501" s="53">
        <v>88325</v>
      </c>
      <c r="C501" s="229" t="s">
        <v>1273</v>
      </c>
      <c r="D501" s="229"/>
      <c r="E501" s="229"/>
      <c r="F501" s="229"/>
      <c r="G501" s="31" t="s">
        <v>1129</v>
      </c>
      <c r="H501" s="161" t="s">
        <v>1271</v>
      </c>
      <c r="I501" s="161" t="s">
        <v>1274</v>
      </c>
      <c r="J501" s="161" t="s">
        <v>1275</v>
      </c>
    </row>
    <row r="502" spans="1:10" ht="14.25" customHeight="1" x14ac:dyDescent="0.25">
      <c r="A502" s="20"/>
      <c r="B502" s="20"/>
      <c r="C502" s="230" t="s">
        <v>1131</v>
      </c>
      <c r="D502" s="230"/>
      <c r="E502" s="230"/>
      <c r="F502" s="230"/>
      <c r="G502" s="230"/>
      <c r="H502" s="230"/>
      <c r="I502" s="230"/>
      <c r="J502" s="161" t="s">
        <v>1276</v>
      </c>
    </row>
    <row r="503" spans="1:10" ht="14.25" customHeight="1" x14ac:dyDescent="0.25">
      <c r="A503" s="20"/>
      <c r="B503" s="20"/>
      <c r="C503" s="230" t="s">
        <v>1132</v>
      </c>
      <c r="D503" s="230"/>
      <c r="E503" s="230"/>
      <c r="F503" s="230"/>
      <c r="G503" s="230"/>
      <c r="H503" s="230"/>
      <c r="I503" s="230"/>
      <c r="J503" s="163" t="s">
        <v>1147</v>
      </c>
    </row>
    <row r="504" spans="1:10" x14ac:dyDescent="0.25">
      <c r="A504" s="20"/>
      <c r="B504" s="20"/>
      <c r="C504" s="165"/>
      <c r="D504" s="20"/>
      <c r="E504" s="20"/>
      <c r="F504" s="20"/>
      <c r="G504" s="20"/>
      <c r="H504" s="20"/>
      <c r="I504" s="20"/>
      <c r="J504" s="166"/>
    </row>
    <row r="505" spans="1:10" ht="14.25" customHeight="1" x14ac:dyDescent="0.25">
      <c r="A505" s="20"/>
      <c r="B505" s="20"/>
      <c r="C505" s="230" t="s">
        <v>1133</v>
      </c>
      <c r="D505" s="230"/>
      <c r="E505" s="230"/>
      <c r="F505" s="230"/>
      <c r="G505" s="230"/>
      <c r="H505" s="230"/>
      <c r="I505" s="230"/>
      <c r="J505" s="163" t="s">
        <v>1276</v>
      </c>
    </row>
    <row r="506" spans="1:10" x14ac:dyDescent="0.25">
      <c r="A506" s="20"/>
      <c r="B506" s="20"/>
      <c r="C506" s="229"/>
      <c r="D506" s="229"/>
      <c r="E506" s="229"/>
      <c r="F506" s="229"/>
      <c r="G506" s="229"/>
      <c r="H506" s="229"/>
      <c r="I506" s="229"/>
      <c r="J506" s="229"/>
    </row>
    <row r="507" spans="1:10" ht="21" customHeight="1" x14ac:dyDescent="0.25">
      <c r="A507" s="20"/>
      <c r="B507" s="20"/>
      <c r="C507" s="228" t="s">
        <v>1163</v>
      </c>
      <c r="D507" s="228"/>
      <c r="E507" s="228"/>
      <c r="F507" s="228"/>
      <c r="G507" s="158" t="s">
        <v>53</v>
      </c>
      <c r="H507" s="157" t="s">
        <v>1164</v>
      </c>
      <c r="I507" s="157" t="s">
        <v>1126</v>
      </c>
      <c r="J507" s="159" t="s">
        <v>1127</v>
      </c>
    </row>
    <row r="508" spans="1:10" ht="14.25" customHeight="1" x14ac:dyDescent="0.25">
      <c r="A508" s="53" t="s">
        <v>27</v>
      </c>
      <c r="B508" s="53">
        <v>34391</v>
      </c>
      <c r="C508" s="229" t="s">
        <v>1277</v>
      </c>
      <c r="D508" s="229"/>
      <c r="E508" s="229"/>
      <c r="F508" s="229"/>
      <c r="G508" s="31" t="s">
        <v>1197</v>
      </c>
      <c r="H508" s="161" t="s">
        <v>1198</v>
      </c>
      <c r="I508" s="161" t="s">
        <v>1278</v>
      </c>
      <c r="J508" s="161" t="s">
        <v>1278</v>
      </c>
    </row>
    <row r="509" spans="1:10" ht="14.25" customHeight="1" x14ac:dyDescent="0.25">
      <c r="C509" s="230" t="s">
        <v>1167</v>
      </c>
      <c r="D509" s="230"/>
      <c r="E509" s="230"/>
      <c r="F509" s="230"/>
      <c r="G509" s="230"/>
      <c r="H509" s="230"/>
      <c r="I509" s="230"/>
      <c r="J509" s="163" t="s">
        <v>1279</v>
      </c>
    </row>
    <row r="510" spans="1:10" x14ac:dyDescent="0.25">
      <c r="C510" s="229"/>
      <c r="D510" s="229"/>
      <c r="E510" s="229"/>
      <c r="F510" s="229"/>
      <c r="G510" s="229"/>
      <c r="H510" s="229"/>
      <c r="I510" s="229"/>
      <c r="J510" s="229"/>
    </row>
    <row r="511" spans="1:10" ht="14.25" customHeight="1" x14ac:dyDescent="0.25">
      <c r="C511" s="228" t="s">
        <v>1134</v>
      </c>
      <c r="D511" s="228"/>
      <c r="E511" s="228"/>
      <c r="F511" s="228"/>
      <c r="G511" s="228"/>
      <c r="H511" s="228"/>
      <c r="I511" s="228"/>
      <c r="J511" s="159" t="s">
        <v>1280</v>
      </c>
    </row>
    <row r="512" spans="1:10" x14ac:dyDescent="0.25">
      <c r="C512" s="229"/>
      <c r="D512" s="229"/>
      <c r="E512" s="229"/>
      <c r="F512" s="229"/>
      <c r="G512" s="229"/>
      <c r="H512" s="229"/>
      <c r="I512" s="229"/>
      <c r="J512" s="229"/>
    </row>
    <row r="513" spans="3:10" ht="14.25" customHeight="1" x14ac:dyDescent="0.25">
      <c r="C513" s="228" t="s">
        <v>1135</v>
      </c>
      <c r="D513" s="228"/>
      <c r="E513" s="228"/>
      <c r="F513" s="228"/>
      <c r="G513" s="228"/>
      <c r="H513" s="228"/>
      <c r="I513" s="228"/>
      <c r="J513" s="159" t="s">
        <v>1147</v>
      </c>
    </row>
    <row r="514" spans="3:10" x14ac:dyDescent="0.25">
      <c r="C514" s="229"/>
      <c r="D514" s="229"/>
      <c r="E514" s="229"/>
      <c r="F514" s="229"/>
      <c r="G514" s="229"/>
      <c r="H514" s="229"/>
      <c r="I514" s="229"/>
      <c r="J514" s="229"/>
    </row>
    <row r="515" spans="3:10" ht="14.25" customHeight="1" x14ac:dyDescent="0.25">
      <c r="C515" s="228" t="s">
        <v>1136</v>
      </c>
      <c r="D515" s="228"/>
      <c r="E515" s="228"/>
      <c r="F515" s="228"/>
      <c r="G515" s="228"/>
      <c r="H515" s="228"/>
      <c r="I515" s="228"/>
      <c r="J515" s="159" t="s">
        <v>1280</v>
      </c>
    </row>
    <row r="516" spans="3:10" x14ac:dyDescent="0.25">
      <c r="C516" s="20"/>
      <c r="D516" s="20"/>
      <c r="E516" s="20"/>
      <c r="F516" s="20"/>
      <c r="G516" s="20"/>
      <c r="H516" s="20"/>
      <c r="I516" s="20"/>
      <c r="J516" s="20"/>
    </row>
    <row r="517" spans="3:10" x14ac:dyDescent="0.25">
      <c r="C517" s="20"/>
      <c r="D517" s="20"/>
      <c r="E517" s="20"/>
      <c r="F517" s="20"/>
      <c r="G517" s="20"/>
      <c r="H517" s="20"/>
      <c r="I517" s="20"/>
      <c r="J517" s="20"/>
    </row>
    <row r="518" spans="3:10" x14ac:dyDescent="0.25">
      <c r="C518" s="20"/>
      <c r="D518" s="20"/>
      <c r="E518" s="20"/>
      <c r="F518" s="20"/>
      <c r="G518" s="20"/>
      <c r="H518" s="20"/>
      <c r="I518" s="20"/>
      <c r="J518" s="20"/>
    </row>
    <row r="519" spans="3:10" x14ac:dyDescent="0.25">
      <c r="C519" s="20"/>
      <c r="D519" s="20"/>
      <c r="E519" s="20"/>
      <c r="F519" s="20"/>
      <c r="G519" s="20"/>
      <c r="H519" s="20"/>
      <c r="I519" s="20"/>
      <c r="J519" s="20"/>
    </row>
    <row r="520" spans="3:10" x14ac:dyDescent="0.25">
      <c r="C520" s="20"/>
      <c r="D520" s="20"/>
      <c r="E520" s="20"/>
      <c r="F520" s="20"/>
      <c r="G520" s="20"/>
      <c r="H520" s="20"/>
      <c r="I520" s="20"/>
      <c r="J520" s="20"/>
    </row>
    <row r="521" spans="3:10" x14ac:dyDescent="0.25">
      <c r="C521" s="20"/>
      <c r="D521" s="20"/>
      <c r="E521" s="20"/>
      <c r="F521" s="20"/>
      <c r="G521" s="20"/>
      <c r="H521" s="20"/>
      <c r="I521" s="20"/>
      <c r="J521" s="20"/>
    </row>
    <row r="522" spans="3:10" x14ac:dyDescent="0.25">
      <c r="C522" s="20"/>
      <c r="D522" s="20"/>
      <c r="E522" s="20"/>
      <c r="F522" s="20"/>
      <c r="G522" s="20"/>
      <c r="H522" s="20"/>
      <c r="I522" s="20"/>
      <c r="J522" s="20"/>
    </row>
    <row r="523" spans="3:10" x14ac:dyDescent="0.25">
      <c r="C523" s="20"/>
      <c r="D523" s="20"/>
      <c r="E523" s="20"/>
      <c r="F523" s="20"/>
      <c r="G523" s="20"/>
      <c r="H523" s="20"/>
      <c r="I523" s="20"/>
      <c r="J523" s="20"/>
    </row>
    <row r="524" spans="3:10" x14ac:dyDescent="0.25">
      <c r="C524" s="20"/>
      <c r="D524" s="20"/>
      <c r="E524" s="20"/>
      <c r="F524" s="20"/>
      <c r="G524" s="20"/>
      <c r="H524" s="20"/>
      <c r="I524" s="20"/>
      <c r="J524" s="20"/>
    </row>
    <row r="525" spans="3:10" x14ac:dyDescent="0.25">
      <c r="C525" s="20"/>
      <c r="D525" s="20"/>
      <c r="E525" s="20"/>
      <c r="F525" s="20"/>
      <c r="G525" s="20"/>
      <c r="H525" s="20"/>
      <c r="I525" s="20"/>
      <c r="J525" s="20"/>
    </row>
    <row r="526" spans="3:10" x14ac:dyDescent="0.25">
      <c r="C526" s="20"/>
      <c r="D526" s="20"/>
      <c r="E526" s="20"/>
      <c r="F526" s="20"/>
      <c r="G526" s="20"/>
      <c r="H526" s="20"/>
      <c r="I526" s="20"/>
      <c r="J526" s="20"/>
    </row>
    <row r="527" spans="3:10" x14ac:dyDescent="0.25">
      <c r="C527" s="20"/>
      <c r="D527" s="20"/>
      <c r="E527" s="20"/>
      <c r="F527" s="20"/>
      <c r="G527" s="20"/>
      <c r="H527" s="20"/>
      <c r="I527" s="20"/>
      <c r="J527" s="20"/>
    </row>
    <row r="528" spans="3:10" x14ac:dyDescent="0.25">
      <c r="C528" s="20"/>
      <c r="D528" s="20"/>
      <c r="E528" s="20"/>
      <c r="F528" s="20"/>
      <c r="G528" s="20"/>
      <c r="H528" s="20"/>
      <c r="I528" s="20"/>
      <c r="J528" s="20"/>
    </row>
    <row r="529" spans="1:10" x14ac:dyDescent="0.25">
      <c r="C529" s="20"/>
      <c r="D529" s="20"/>
      <c r="E529" s="20"/>
      <c r="F529" s="20"/>
      <c r="G529" s="20"/>
      <c r="H529" s="20"/>
      <c r="I529" s="20"/>
      <c r="J529" s="20"/>
    </row>
    <row r="530" spans="1:10" x14ac:dyDescent="0.25">
      <c r="C530" s="20"/>
      <c r="D530" s="20"/>
      <c r="E530" s="20"/>
      <c r="F530" s="20"/>
      <c r="G530" s="20"/>
      <c r="H530" s="20"/>
      <c r="I530" s="20"/>
      <c r="J530" s="20"/>
    </row>
    <row r="531" spans="1:10" x14ac:dyDescent="0.25">
      <c r="C531" s="20"/>
      <c r="D531" s="20"/>
      <c r="E531" s="20"/>
      <c r="F531" s="20"/>
      <c r="G531" s="20"/>
      <c r="H531" s="20"/>
      <c r="I531" s="20"/>
      <c r="J531" s="20"/>
    </row>
    <row r="532" spans="1:10" s="187" customFormat="1" ht="15" customHeight="1" x14ac:dyDescent="0.25">
      <c r="A532" s="155" t="s">
        <v>1121</v>
      </c>
      <c r="B532" s="156" t="s">
        <v>373</v>
      </c>
      <c r="C532" s="240" t="s">
        <v>374</v>
      </c>
      <c r="D532" s="240"/>
      <c r="E532" s="240"/>
      <c r="F532" s="240"/>
      <c r="G532" s="240"/>
      <c r="H532" s="240"/>
      <c r="I532" s="240"/>
      <c r="J532" s="157" t="s">
        <v>1281</v>
      </c>
    </row>
    <row r="533" spans="1:10" x14ac:dyDescent="0.25">
      <c r="C533" s="229"/>
      <c r="D533" s="229"/>
      <c r="E533" s="229"/>
      <c r="F533" s="229"/>
      <c r="G533" s="229"/>
      <c r="H533" s="229"/>
      <c r="I533" s="229"/>
      <c r="J533" s="229"/>
    </row>
    <row r="534" spans="1:10" ht="21" customHeight="1" x14ac:dyDescent="0.25">
      <c r="A534" s="53" t="s">
        <v>1123</v>
      </c>
      <c r="B534" s="53" t="s">
        <v>21</v>
      </c>
      <c r="C534" s="228" t="s">
        <v>1124</v>
      </c>
      <c r="D534" s="228"/>
      <c r="E534" s="228"/>
      <c r="F534" s="228"/>
      <c r="G534" s="158" t="s">
        <v>53</v>
      </c>
      <c r="H534" s="157" t="s">
        <v>1125</v>
      </c>
      <c r="I534" s="157" t="s">
        <v>1126</v>
      </c>
      <c r="J534" s="159" t="s">
        <v>1127</v>
      </c>
    </row>
    <row r="535" spans="1:10" ht="14.25" customHeight="1" x14ac:dyDescent="0.25">
      <c r="A535" s="53" t="s">
        <v>27</v>
      </c>
      <c r="B535" s="53">
        <v>88316</v>
      </c>
      <c r="C535" s="229" t="s">
        <v>1130</v>
      </c>
      <c r="D535" s="229"/>
      <c r="E535" s="229"/>
      <c r="F535" s="229"/>
      <c r="G535" s="31" t="s">
        <v>1129</v>
      </c>
      <c r="H535" s="160">
        <v>0.46700000000000003</v>
      </c>
      <c r="I535" s="161">
        <v>13.66</v>
      </c>
      <c r="J535" s="162">
        <f>H535*I535</f>
        <v>6.3792200000000001</v>
      </c>
    </row>
    <row r="536" spans="1:10" ht="14.25" customHeight="1" x14ac:dyDescent="0.25">
      <c r="A536" s="53" t="s">
        <v>27</v>
      </c>
      <c r="B536" s="53">
        <v>88325</v>
      </c>
      <c r="C536" s="229" t="s">
        <v>1273</v>
      </c>
      <c r="D536" s="229"/>
      <c r="E536" s="229"/>
      <c r="F536" s="229"/>
      <c r="G536" s="31" t="s">
        <v>1129</v>
      </c>
      <c r="H536" s="160">
        <v>0.46700000000000003</v>
      </c>
      <c r="I536" s="161">
        <v>18.350000000000001</v>
      </c>
      <c r="J536" s="162">
        <f>H536*I536</f>
        <v>8.5694500000000016</v>
      </c>
    </row>
    <row r="537" spans="1:10" ht="14.25" customHeight="1" x14ac:dyDescent="0.25">
      <c r="C537" s="230" t="s">
        <v>1131</v>
      </c>
      <c r="D537" s="230"/>
      <c r="E537" s="230"/>
      <c r="F537" s="230"/>
      <c r="G537" s="230"/>
      <c r="H537" s="230"/>
      <c r="I537" s="230"/>
      <c r="J537" s="162">
        <f>SUM(J535:J536)</f>
        <v>14.948670000000002</v>
      </c>
    </row>
    <row r="538" spans="1:10" ht="14.25" customHeight="1" x14ac:dyDescent="0.25">
      <c r="C538" s="230" t="s">
        <v>1132</v>
      </c>
      <c r="D538" s="230"/>
      <c r="E538" s="230"/>
      <c r="F538" s="230"/>
      <c r="G538" s="230"/>
      <c r="H538" s="230"/>
      <c r="I538" s="230"/>
      <c r="J538" s="164">
        <v>0</v>
      </c>
    </row>
    <row r="539" spans="1:10" x14ac:dyDescent="0.25">
      <c r="C539" s="165"/>
      <c r="D539" s="20"/>
      <c r="E539" s="20"/>
      <c r="F539" s="20"/>
      <c r="G539" s="20"/>
      <c r="H539" s="20"/>
      <c r="I539" s="20"/>
      <c r="J539" s="166"/>
    </row>
    <row r="540" spans="1:10" ht="14.25" customHeight="1" x14ac:dyDescent="0.25">
      <c r="C540" s="230" t="s">
        <v>1133</v>
      </c>
      <c r="D540" s="230"/>
      <c r="E540" s="230"/>
      <c r="F540" s="230"/>
      <c r="G540" s="230"/>
      <c r="H540" s="230"/>
      <c r="I540" s="230"/>
      <c r="J540" s="164">
        <f>SUM(J537:J538)</f>
        <v>14.948670000000002</v>
      </c>
    </row>
    <row r="541" spans="1:10" x14ac:dyDescent="0.25">
      <c r="C541" s="229"/>
      <c r="D541" s="229"/>
      <c r="E541" s="229"/>
      <c r="F541" s="229"/>
      <c r="G541" s="229"/>
      <c r="H541" s="229"/>
      <c r="I541" s="229"/>
      <c r="J541" s="229"/>
    </row>
    <row r="542" spans="1:10" ht="21" customHeight="1" x14ac:dyDescent="0.25">
      <c r="C542" s="228" t="s">
        <v>1163</v>
      </c>
      <c r="D542" s="228"/>
      <c r="E542" s="228"/>
      <c r="F542" s="228"/>
      <c r="G542" s="158" t="s">
        <v>53</v>
      </c>
      <c r="H542" s="157" t="s">
        <v>1164</v>
      </c>
      <c r="I542" s="157" t="s">
        <v>1126</v>
      </c>
      <c r="J542" s="159" t="s">
        <v>1127</v>
      </c>
    </row>
    <row r="543" spans="1:10" ht="14.25" customHeight="1" x14ac:dyDescent="0.25">
      <c r="A543" s="53" t="s">
        <v>27</v>
      </c>
      <c r="B543" s="53">
        <v>34391</v>
      </c>
      <c r="C543" s="229" t="s">
        <v>1277</v>
      </c>
      <c r="D543" s="229"/>
      <c r="E543" s="229"/>
      <c r="F543" s="229"/>
      <c r="G543" s="31" t="s">
        <v>1197</v>
      </c>
      <c r="H543" s="160">
        <v>2.52</v>
      </c>
      <c r="I543" s="162">
        <v>695.65</v>
      </c>
      <c r="J543" s="162">
        <f>H543*I543</f>
        <v>1753.038</v>
      </c>
    </row>
    <row r="544" spans="1:10" ht="24.95" customHeight="1" x14ac:dyDescent="0.25">
      <c r="A544" s="53" t="s">
        <v>27</v>
      </c>
      <c r="B544" s="53">
        <v>3084</v>
      </c>
      <c r="C544" s="229" t="s">
        <v>1282</v>
      </c>
      <c r="D544" s="229"/>
      <c r="E544" s="229"/>
      <c r="F544" s="229"/>
      <c r="G544" s="31" t="s">
        <v>1166</v>
      </c>
      <c r="H544" s="160">
        <v>1</v>
      </c>
      <c r="I544" s="162">
        <v>55.24</v>
      </c>
      <c r="J544" s="162">
        <f>H544*I544</f>
        <v>55.24</v>
      </c>
    </row>
    <row r="545" spans="1:10" ht="24.95" customHeight="1" x14ac:dyDescent="0.25">
      <c r="A545" s="53" t="s">
        <v>27</v>
      </c>
      <c r="B545" s="53">
        <v>38168</v>
      </c>
      <c r="C545" s="229" t="s">
        <v>1283</v>
      </c>
      <c r="D545" s="229"/>
      <c r="E545" s="229"/>
      <c r="F545" s="229"/>
      <c r="G545" s="31" t="s">
        <v>1166</v>
      </c>
      <c r="H545" s="160">
        <v>4</v>
      </c>
      <c r="I545" s="162">
        <v>115.17</v>
      </c>
      <c r="J545" s="162">
        <f>H545*I545</f>
        <v>460.68</v>
      </c>
    </row>
    <row r="546" spans="1:10" ht="14.25" customHeight="1" x14ac:dyDescent="0.25">
      <c r="A546" s="53" t="s">
        <v>27</v>
      </c>
      <c r="B546" s="53">
        <v>11581</v>
      </c>
      <c r="C546" s="229" t="s">
        <v>1284</v>
      </c>
      <c r="D546" s="229"/>
      <c r="E546" s="229"/>
      <c r="F546" s="229"/>
      <c r="G546" s="31" t="s">
        <v>1188</v>
      </c>
      <c r="H546" s="160">
        <v>2.4</v>
      </c>
      <c r="I546" s="162">
        <v>21.67</v>
      </c>
      <c r="J546" s="162">
        <f>H546*I546</f>
        <v>52.008000000000003</v>
      </c>
    </row>
    <row r="547" spans="1:10" ht="14.25" customHeight="1" x14ac:dyDescent="0.25">
      <c r="A547" s="53" t="s">
        <v>27</v>
      </c>
      <c r="B547" s="53">
        <v>11573</v>
      </c>
      <c r="C547" s="229" t="s">
        <v>1285</v>
      </c>
      <c r="D547" s="229"/>
      <c r="E547" s="229"/>
      <c r="F547" s="229"/>
      <c r="G547" s="31" t="s">
        <v>1166</v>
      </c>
      <c r="H547" s="160">
        <v>2</v>
      </c>
      <c r="I547" s="162">
        <v>5.6</v>
      </c>
      <c r="J547" s="162">
        <f>H547*I547</f>
        <v>11.2</v>
      </c>
    </row>
    <row r="548" spans="1:10" ht="14.25" customHeight="1" x14ac:dyDescent="0.25">
      <c r="C548" s="230" t="s">
        <v>1167</v>
      </c>
      <c r="D548" s="230"/>
      <c r="E548" s="230"/>
      <c r="F548" s="230"/>
      <c r="G548" s="230"/>
      <c r="H548" s="230"/>
      <c r="I548" s="230"/>
      <c r="J548" s="164">
        <f>SUM(J543:J547)</f>
        <v>2332.1659999999997</v>
      </c>
    </row>
    <row r="549" spans="1:10" x14ac:dyDescent="0.25">
      <c r="C549" s="229"/>
      <c r="D549" s="229"/>
      <c r="E549" s="229"/>
      <c r="F549" s="229"/>
      <c r="G549" s="229"/>
      <c r="H549" s="229"/>
      <c r="I549" s="229"/>
      <c r="J549" s="229"/>
    </row>
    <row r="550" spans="1:10" ht="14.25" customHeight="1" x14ac:dyDescent="0.25">
      <c r="C550" s="228" t="s">
        <v>1134</v>
      </c>
      <c r="D550" s="228"/>
      <c r="E550" s="228"/>
      <c r="F550" s="228"/>
      <c r="G550" s="228"/>
      <c r="H550" s="228"/>
      <c r="I550" s="228"/>
      <c r="J550" s="167">
        <f>J540+J548</f>
        <v>2347.1146699999999</v>
      </c>
    </row>
    <row r="551" spans="1:10" x14ac:dyDescent="0.25">
      <c r="C551" s="229"/>
      <c r="D551" s="229"/>
      <c r="E551" s="229"/>
      <c r="F551" s="229"/>
      <c r="G551" s="229"/>
      <c r="H551" s="229"/>
      <c r="I551" s="229"/>
      <c r="J551" s="229"/>
    </row>
    <row r="552" spans="1:10" ht="14.25" customHeight="1" x14ac:dyDescent="0.25">
      <c r="C552" s="228" t="s">
        <v>1135</v>
      </c>
      <c r="D552" s="228"/>
      <c r="E552" s="228"/>
      <c r="F552" s="228"/>
      <c r="G552" s="228"/>
      <c r="H552" s="228"/>
      <c r="I552" s="228"/>
      <c r="J552" s="167">
        <v>0</v>
      </c>
    </row>
    <row r="553" spans="1:10" x14ac:dyDescent="0.25">
      <c r="C553" s="229"/>
      <c r="D553" s="229"/>
      <c r="E553" s="229"/>
      <c r="F553" s="229"/>
      <c r="G553" s="229"/>
      <c r="H553" s="229"/>
      <c r="I553" s="229"/>
      <c r="J553" s="229"/>
    </row>
    <row r="554" spans="1:10" ht="14.25" customHeight="1" x14ac:dyDescent="0.25">
      <c r="C554" s="228" t="s">
        <v>1136</v>
      </c>
      <c r="D554" s="228"/>
      <c r="E554" s="228"/>
      <c r="F554" s="228"/>
      <c r="G554" s="228"/>
      <c r="H554" s="228"/>
      <c r="I554" s="228"/>
      <c r="J554" s="167">
        <f>J550+J552</f>
        <v>2347.1146699999999</v>
      </c>
    </row>
    <row r="555" spans="1:10" x14ac:dyDescent="0.25">
      <c r="C555" s="20"/>
      <c r="D555" s="20"/>
      <c r="E555" s="20"/>
      <c r="F555" s="20"/>
      <c r="G555" s="20"/>
      <c r="H555" s="20"/>
      <c r="I555" s="20"/>
      <c r="J555" s="20"/>
    </row>
    <row r="556" spans="1:10" x14ac:dyDescent="0.25">
      <c r="C556" s="20"/>
      <c r="D556" s="20"/>
      <c r="E556" s="20"/>
      <c r="F556" s="20"/>
      <c r="G556" s="20"/>
      <c r="H556" s="20"/>
      <c r="I556" s="20"/>
      <c r="J556" s="20"/>
    </row>
    <row r="557" spans="1:10" x14ac:dyDescent="0.25">
      <c r="C557" s="20"/>
      <c r="D557" s="20"/>
      <c r="E557" s="20"/>
      <c r="F557" s="20"/>
      <c r="G557" s="20"/>
      <c r="H557" s="20"/>
      <c r="I557" s="20"/>
      <c r="J557" s="20"/>
    </row>
    <row r="558" spans="1:10" x14ac:dyDescent="0.25">
      <c r="C558" s="20"/>
      <c r="D558" s="20"/>
      <c r="E558" s="20"/>
      <c r="F558" s="20"/>
      <c r="G558" s="20"/>
      <c r="H558" s="20"/>
      <c r="I558" s="20"/>
      <c r="J558" s="20"/>
    </row>
    <row r="559" spans="1:10" x14ac:dyDescent="0.25">
      <c r="C559" s="20"/>
      <c r="D559" s="20"/>
      <c r="E559" s="20"/>
      <c r="F559" s="20"/>
      <c r="G559" s="20"/>
      <c r="H559" s="20"/>
      <c r="I559" s="20"/>
      <c r="J559" s="20"/>
    </row>
    <row r="560" spans="1:10" x14ac:dyDescent="0.25">
      <c r="C560" s="20"/>
      <c r="D560" s="20"/>
      <c r="E560" s="20"/>
      <c r="F560" s="20"/>
      <c r="G560" s="20"/>
      <c r="H560" s="20"/>
      <c r="I560" s="20"/>
      <c r="J560" s="20"/>
    </row>
    <row r="561" spans="1:10" x14ac:dyDescent="0.25">
      <c r="C561" s="20"/>
      <c r="D561" s="20"/>
      <c r="E561" s="20"/>
      <c r="F561" s="20"/>
      <c r="G561" s="20"/>
      <c r="H561" s="20"/>
      <c r="I561" s="20"/>
      <c r="J561" s="20"/>
    </row>
    <row r="562" spans="1:10" x14ac:dyDescent="0.25">
      <c r="C562" s="20"/>
      <c r="D562" s="20"/>
      <c r="E562" s="20"/>
      <c r="F562" s="20"/>
      <c r="G562" s="20"/>
      <c r="H562" s="20"/>
      <c r="I562" s="20"/>
      <c r="J562" s="20"/>
    </row>
    <row r="563" spans="1:10" x14ac:dyDescent="0.25">
      <c r="C563" s="20"/>
      <c r="D563" s="20"/>
      <c r="E563" s="20"/>
      <c r="F563" s="20"/>
      <c r="G563" s="20"/>
      <c r="H563" s="20"/>
      <c r="I563" s="20"/>
      <c r="J563" s="20"/>
    </row>
    <row r="564" spans="1:10" x14ac:dyDescent="0.25">
      <c r="C564" s="20"/>
      <c r="D564" s="20"/>
      <c r="E564" s="20"/>
      <c r="F564" s="20"/>
      <c r="G564" s="20"/>
      <c r="H564" s="20"/>
      <c r="I564" s="20"/>
      <c r="J564" s="20"/>
    </row>
    <row r="565" spans="1:10" s="187" customFormat="1" ht="15" customHeight="1" x14ac:dyDescent="0.25">
      <c r="A565" s="155" t="s">
        <v>1121</v>
      </c>
      <c r="B565" s="156" t="s">
        <v>417</v>
      </c>
      <c r="C565" s="240" t="s">
        <v>418</v>
      </c>
      <c r="D565" s="240"/>
      <c r="E565" s="240"/>
      <c r="F565" s="240"/>
      <c r="G565" s="240" t="s">
        <v>1168</v>
      </c>
      <c r="H565" s="240"/>
      <c r="I565" s="240"/>
      <c r="J565" s="157" t="s">
        <v>1168</v>
      </c>
    </row>
    <row r="566" spans="1:10" x14ac:dyDescent="0.25">
      <c r="C566" s="229"/>
      <c r="D566" s="229"/>
      <c r="E566" s="229"/>
      <c r="F566" s="229"/>
      <c r="G566" s="229"/>
      <c r="H566" s="229"/>
      <c r="I566" s="229"/>
      <c r="J566" s="229"/>
    </row>
    <row r="567" spans="1:10" ht="21" customHeight="1" x14ac:dyDescent="0.25">
      <c r="A567" s="53" t="s">
        <v>1123</v>
      </c>
      <c r="B567" s="53" t="s">
        <v>21</v>
      </c>
      <c r="C567" s="228" t="s">
        <v>1124</v>
      </c>
      <c r="D567" s="228"/>
      <c r="E567" s="228"/>
      <c r="F567" s="228"/>
      <c r="G567" s="158" t="s">
        <v>53</v>
      </c>
      <c r="H567" s="157" t="s">
        <v>1125</v>
      </c>
      <c r="I567" s="157" t="s">
        <v>1126</v>
      </c>
      <c r="J567" s="159" t="s">
        <v>1127</v>
      </c>
    </row>
    <row r="568" spans="1:10" ht="14.25" customHeight="1" x14ac:dyDescent="0.25">
      <c r="A568" s="53" t="s">
        <v>27</v>
      </c>
      <c r="B568" s="53">
        <v>88316</v>
      </c>
      <c r="C568" s="229" t="s">
        <v>1130</v>
      </c>
      <c r="D568" s="229"/>
      <c r="E568" s="229"/>
      <c r="F568" s="229"/>
      <c r="G568" s="31" t="s">
        <v>1129</v>
      </c>
      <c r="H568" s="161" t="s">
        <v>1286</v>
      </c>
      <c r="I568" s="161" t="s">
        <v>1145</v>
      </c>
      <c r="J568" s="161" t="s">
        <v>1287</v>
      </c>
    </row>
    <row r="569" spans="1:10" ht="14.25" customHeight="1" x14ac:dyDescent="0.25">
      <c r="A569" s="20"/>
      <c r="B569" s="20"/>
      <c r="C569" s="230" t="s">
        <v>1131</v>
      </c>
      <c r="D569" s="230"/>
      <c r="E569" s="230"/>
      <c r="F569" s="230"/>
      <c r="G569" s="230"/>
      <c r="H569" s="230"/>
      <c r="I569" s="230"/>
      <c r="J569" s="161" t="s">
        <v>1287</v>
      </c>
    </row>
    <row r="570" spans="1:10" ht="14.25" customHeight="1" x14ac:dyDescent="0.25">
      <c r="A570" s="20"/>
      <c r="B570" s="20"/>
      <c r="C570" s="230" t="s">
        <v>1132</v>
      </c>
      <c r="D570" s="230"/>
      <c r="E570" s="230"/>
      <c r="F570" s="230"/>
      <c r="G570" s="230"/>
      <c r="H570" s="230"/>
      <c r="I570" s="230"/>
      <c r="J570" s="163" t="s">
        <v>1147</v>
      </c>
    </row>
    <row r="571" spans="1:10" x14ac:dyDescent="0.25">
      <c r="A571" s="20"/>
      <c r="B571" s="20"/>
      <c r="C571" s="165"/>
      <c r="D571" s="20"/>
      <c r="E571" s="20"/>
      <c r="F571" s="20"/>
      <c r="G571" s="20"/>
      <c r="H571" s="20"/>
      <c r="I571" s="20"/>
      <c r="J571" s="166"/>
    </row>
    <row r="572" spans="1:10" ht="14.25" customHeight="1" x14ac:dyDescent="0.25">
      <c r="A572" s="20"/>
      <c r="B572" s="20"/>
      <c r="C572" s="230" t="s">
        <v>1133</v>
      </c>
      <c r="D572" s="230"/>
      <c r="E572" s="230"/>
      <c r="F572" s="230"/>
      <c r="G572" s="230"/>
      <c r="H572" s="230"/>
      <c r="I572" s="230"/>
      <c r="J572" s="163" t="s">
        <v>1287</v>
      </c>
    </row>
    <row r="573" spans="1:10" x14ac:dyDescent="0.25">
      <c r="A573" s="20"/>
      <c r="B573" s="20"/>
      <c r="C573" s="229"/>
      <c r="D573" s="229"/>
      <c r="E573" s="229"/>
      <c r="F573" s="229"/>
      <c r="G573" s="229"/>
      <c r="H573" s="229"/>
      <c r="I573" s="229"/>
      <c r="J573" s="229"/>
    </row>
    <row r="574" spans="1:10" ht="21" customHeight="1" x14ac:dyDescent="0.25">
      <c r="A574" s="20"/>
      <c r="B574" s="20"/>
      <c r="C574" s="228" t="s">
        <v>1163</v>
      </c>
      <c r="D574" s="228"/>
      <c r="E574" s="228"/>
      <c r="F574" s="228"/>
      <c r="G574" s="158" t="s">
        <v>53</v>
      </c>
      <c r="H574" s="157" t="s">
        <v>1164</v>
      </c>
      <c r="I574" s="157" t="s">
        <v>1126</v>
      </c>
      <c r="J574" s="159" t="s">
        <v>1127</v>
      </c>
    </row>
    <row r="575" spans="1:10" ht="24.95" customHeight="1" x14ac:dyDescent="0.25">
      <c r="A575" s="53" t="s">
        <v>27</v>
      </c>
      <c r="B575" s="53">
        <v>3409</v>
      </c>
      <c r="C575" s="229" t="s">
        <v>1288</v>
      </c>
      <c r="D575" s="229"/>
      <c r="E575" s="229"/>
      <c r="F575" s="229"/>
      <c r="G575" s="31" t="s">
        <v>1197</v>
      </c>
      <c r="H575" s="160" t="s">
        <v>1289</v>
      </c>
      <c r="I575" s="162" t="s">
        <v>1290</v>
      </c>
      <c r="J575" s="162" t="s">
        <v>1291</v>
      </c>
    </row>
    <row r="576" spans="1:10" ht="14.25" customHeight="1" x14ac:dyDescent="0.25">
      <c r="C576" s="230" t="s">
        <v>1167</v>
      </c>
      <c r="D576" s="230"/>
      <c r="E576" s="230"/>
      <c r="F576" s="230"/>
      <c r="G576" s="230"/>
      <c r="H576" s="230"/>
      <c r="I576" s="230"/>
      <c r="J576" s="163" t="s">
        <v>1292</v>
      </c>
    </row>
    <row r="577" spans="3:10" x14ac:dyDescent="0.25">
      <c r="C577" s="229"/>
      <c r="D577" s="229"/>
      <c r="E577" s="229"/>
      <c r="F577" s="229"/>
      <c r="G577" s="229"/>
      <c r="H577" s="229"/>
      <c r="I577" s="229"/>
      <c r="J577" s="229"/>
    </row>
    <row r="578" spans="3:10" ht="14.25" customHeight="1" x14ac:dyDescent="0.25">
      <c r="C578" s="228" t="s">
        <v>1134</v>
      </c>
      <c r="D578" s="228"/>
      <c r="E578" s="228"/>
      <c r="F578" s="228"/>
      <c r="G578" s="228"/>
      <c r="H578" s="228"/>
      <c r="I578" s="228"/>
      <c r="J578" s="159" t="s">
        <v>1293</v>
      </c>
    </row>
    <row r="579" spans="3:10" x14ac:dyDescent="0.25">
      <c r="C579" s="229"/>
      <c r="D579" s="229"/>
      <c r="E579" s="229"/>
      <c r="F579" s="229"/>
      <c r="G579" s="229"/>
      <c r="H579" s="229"/>
      <c r="I579" s="229"/>
      <c r="J579" s="229"/>
    </row>
    <row r="580" spans="3:10" ht="14.25" customHeight="1" x14ac:dyDescent="0.25">
      <c r="C580" s="228" t="s">
        <v>1135</v>
      </c>
      <c r="D580" s="228"/>
      <c r="E580" s="228"/>
      <c r="F580" s="228"/>
      <c r="G580" s="228"/>
      <c r="H580" s="228"/>
      <c r="I580" s="228"/>
      <c r="J580" s="159" t="s">
        <v>1147</v>
      </c>
    </row>
    <row r="581" spans="3:10" x14ac:dyDescent="0.25">
      <c r="C581" s="229"/>
      <c r="D581" s="229"/>
      <c r="E581" s="229"/>
      <c r="F581" s="229"/>
      <c r="G581" s="229"/>
      <c r="H581" s="229"/>
      <c r="I581" s="229"/>
      <c r="J581" s="229"/>
    </row>
    <row r="582" spans="3:10" ht="14.25" customHeight="1" x14ac:dyDescent="0.25">
      <c r="C582" s="228" t="s">
        <v>1136</v>
      </c>
      <c r="D582" s="228"/>
      <c r="E582" s="228"/>
      <c r="F582" s="228"/>
      <c r="G582" s="228"/>
      <c r="H582" s="228"/>
      <c r="I582" s="228"/>
      <c r="J582" s="159" t="s">
        <v>1293</v>
      </c>
    </row>
    <row r="583" spans="3:10" x14ac:dyDescent="0.25">
      <c r="C583" s="168"/>
      <c r="D583" s="20"/>
      <c r="E583" s="20"/>
      <c r="F583" s="20"/>
      <c r="G583" s="20"/>
      <c r="H583" s="20"/>
      <c r="I583" s="20"/>
      <c r="J583" s="20"/>
    </row>
    <row r="584" spans="3:10" x14ac:dyDescent="0.25">
      <c r="C584" s="237"/>
      <c r="D584" s="237"/>
      <c r="E584" s="237"/>
      <c r="F584" s="237"/>
      <c r="G584" s="237"/>
      <c r="H584" s="237"/>
      <c r="I584" s="237"/>
      <c r="J584" s="237"/>
    </row>
    <row r="585" spans="3:10" x14ac:dyDescent="0.25">
      <c r="C585" s="169"/>
      <c r="D585" s="169"/>
      <c r="E585" s="169"/>
      <c r="F585" s="169"/>
      <c r="G585" s="169"/>
      <c r="H585" s="169"/>
      <c r="I585" s="169"/>
      <c r="J585" s="169"/>
    </row>
    <row r="586" spans="3:10" x14ac:dyDescent="0.25">
      <c r="C586" s="238"/>
      <c r="D586" s="238"/>
      <c r="E586" s="238"/>
      <c r="F586" s="238"/>
      <c r="G586" s="238"/>
      <c r="H586" s="238"/>
      <c r="I586" s="239"/>
      <c r="J586" s="239"/>
    </row>
    <row r="587" spans="3:10" x14ac:dyDescent="0.25">
      <c r="C587" s="171"/>
      <c r="D587" s="172"/>
      <c r="E587" s="172"/>
      <c r="F587" s="172"/>
      <c r="G587" s="172"/>
      <c r="H587" s="172"/>
      <c r="I587" s="173"/>
      <c r="J587" s="174"/>
    </row>
    <row r="588" spans="3:10" x14ac:dyDescent="0.25">
      <c r="C588" s="232"/>
      <c r="D588" s="232"/>
      <c r="E588" s="232"/>
      <c r="F588" s="232"/>
      <c r="G588" s="232"/>
      <c r="H588" s="232"/>
      <c r="I588" s="232"/>
      <c r="J588" s="232"/>
    </row>
    <row r="589" spans="3:10" x14ac:dyDescent="0.25">
      <c r="C589" s="232"/>
      <c r="D589" s="232"/>
      <c r="E589" s="232"/>
      <c r="F589" s="232"/>
      <c r="G589" s="232"/>
      <c r="H589" s="232"/>
      <c r="I589" s="232"/>
      <c r="J589" s="232"/>
    </row>
    <row r="590" spans="3:10" x14ac:dyDescent="0.25">
      <c r="C590" s="233"/>
      <c r="D590" s="233"/>
      <c r="E590" s="233"/>
      <c r="F590" s="233"/>
      <c r="G590" s="233"/>
      <c r="H590" s="233"/>
      <c r="I590" s="233"/>
      <c r="J590" s="233"/>
    </row>
    <row r="591" spans="3:10" x14ac:dyDescent="0.25">
      <c r="C591" s="178"/>
      <c r="D591" s="178"/>
      <c r="E591" s="178"/>
      <c r="F591" s="178"/>
      <c r="G591" s="178"/>
      <c r="H591" s="178"/>
      <c r="I591" s="178"/>
      <c r="J591" s="178"/>
    </row>
    <row r="592" spans="3:10" x14ac:dyDescent="0.25">
      <c r="C592" s="178"/>
      <c r="D592" s="178"/>
      <c r="E592" s="178"/>
      <c r="F592" s="178"/>
      <c r="G592" s="178"/>
      <c r="H592" s="178"/>
      <c r="I592" s="178"/>
      <c r="J592" s="178"/>
    </row>
    <row r="593" spans="1:10" x14ac:dyDescent="0.25">
      <c r="C593" s="178"/>
      <c r="D593" s="178"/>
      <c r="E593" s="178"/>
      <c r="F593" s="178"/>
      <c r="G593" s="178"/>
      <c r="H593" s="178"/>
      <c r="I593" s="178"/>
      <c r="J593" s="178"/>
    </row>
    <row r="594" spans="1:10" x14ac:dyDescent="0.25">
      <c r="C594" s="179"/>
      <c r="D594" s="234"/>
      <c r="E594" s="234"/>
      <c r="F594" s="234"/>
      <c r="G594" s="235"/>
      <c r="H594" s="235"/>
      <c r="I594" s="235"/>
      <c r="J594" s="235"/>
    </row>
    <row r="595" spans="1:10" x14ac:dyDescent="0.25">
      <c r="C595" s="179"/>
      <c r="D595" s="234"/>
      <c r="E595" s="234"/>
      <c r="F595" s="234"/>
      <c r="G595" s="234"/>
      <c r="H595" s="234"/>
      <c r="I595" s="234"/>
      <c r="J595" s="179"/>
    </row>
    <row r="596" spans="1:10" x14ac:dyDescent="0.25">
      <c r="C596" s="179"/>
      <c r="D596" s="234"/>
      <c r="E596" s="234"/>
      <c r="F596" s="234"/>
      <c r="G596" s="234"/>
      <c r="H596" s="234"/>
      <c r="I596" s="234"/>
      <c r="J596" s="234"/>
    </row>
    <row r="597" spans="1:10" x14ac:dyDescent="0.25">
      <c r="C597" s="236"/>
      <c r="D597" s="236"/>
      <c r="E597" s="236"/>
      <c r="F597" s="236"/>
      <c r="G597" s="236"/>
      <c r="H597" s="236"/>
      <c r="I597" s="236"/>
      <c r="J597" s="236"/>
    </row>
    <row r="598" spans="1:10" s="187" customFormat="1" ht="15" customHeight="1" x14ac:dyDescent="0.25">
      <c r="A598" s="155" t="s">
        <v>1121</v>
      </c>
      <c r="B598" s="156" t="s">
        <v>420</v>
      </c>
      <c r="C598" s="240" t="s">
        <v>421</v>
      </c>
      <c r="D598" s="240"/>
      <c r="E598" s="240"/>
      <c r="F598" s="240"/>
      <c r="G598" s="240" t="s">
        <v>1168</v>
      </c>
      <c r="H598" s="240"/>
      <c r="I598" s="240"/>
      <c r="J598" s="157" t="s">
        <v>1168</v>
      </c>
    </row>
    <row r="599" spans="1:10" x14ac:dyDescent="0.25">
      <c r="C599" s="229"/>
      <c r="D599" s="229"/>
      <c r="E599" s="229"/>
      <c r="F599" s="229"/>
      <c r="G599" s="229"/>
      <c r="H599" s="229"/>
      <c r="I599" s="229"/>
      <c r="J599" s="229"/>
    </row>
    <row r="600" spans="1:10" x14ac:dyDescent="0.25">
      <c r="A600" s="53" t="s">
        <v>1123</v>
      </c>
      <c r="B600" s="53" t="s">
        <v>21</v>
      </c>
      <c r="C600" s="241" t="s">
        <v>1124</v>
      </c>
      <c r="D600" s="241"/>
      <c r="E600" s="241"/>
      <c r="F600" s="241"/>
      <c r="G600" s="184" t="s">
        <v>53</v>
      </c>
      <c r="H600" s="182" t="s">
        <v>1125</v>
      </c>
      <c r="I600" s="182" t="s">
        <v>1126</v>
      </c>
      <c r="J600" s="183" t="s">
        <v>1127</v>
      </c>
    </row>
    <row r="601" spans="1:10" ht="14.25" customHeight="1" x14ac:dyDescent="0.25">
      <c r="A601" s="53" t="s">
        <v>27</v>
      </c>
      <c r="B601" s="53">
        <v>88309</v>
      </c>
      <c r="C601" s="229" t="s">
        <v>1128</v>
      </c>
      <c r="D601" s="229"/>
      <c r="E601" s="229"/>
      <c r="F601" s="229"/>
      <c r="G601" s="31" t="s">
        <v>1129</v>
      </c>
      <c r="H601" s="161" t="s">
        <v>1271</v>
      </c>
      <c r="I601" s="161" t="s">
        <v>1174</v>
      </c>
      <c r="J601" s="161" t="s">
        <v>1294</v>
      </c>
    </row>
    <row r="602" spans="1:10" ht="14.25" customHeight="1" x14ac:dyDescent="0.25">
      <c r="A602" s="53" t="s">
        <v>27</v>
      </c>
      <c r="B602" s="53">
        <v>88316</v>
      </c>
      <c r="C602" s="229" t="s">
        <v>1130</v>
      </c>
      <c r="D602" s="229"/>
      <c r="E602" s="229"/>
      <c r="F602" s="229"/>
      <c r="G602" s="31" t="s">
        <v>1129</v>
      </c>
      <c r="H602" s="161" t="s">
        <v>1295</v>
      </c>
      <c r="I602" s="161" t="s">
        <v>1145</v>
      </c>
      <c r="J602" s="161" t="s">
        <v>1296</v>
      </c>
    </row>
    <row r="603" spans="1:10" ht="14.25" customHeight="1" x14ac:dyDescent="0.25">
      <c r="A603" s="20"/>
      <c r="B603" s="20"/>
      <c r="C603" s="230" t="s">
        <v>1131</v>
      </c>
      <c r="D603" s="230"/>
      <c r="E603" s="230"/>
      <c r="F603" s="230"/>
      <c r="G603" s="230"/>
      <c r="H603" s="230"/>
      <c r="I603" s="230"/>
      <c r="J603" s="161" t="s">
        <v>1297</v>
      </c>
    </row>
    <row r="604" spans="1:10" ht="14.25" customHeight="1" x14ac:dyDescent="0.25">
      <c r="A604" s="20"/>
      <c r="B604" s="20"/>
      <c r="C604" s="230" t="s">
        <v>1132</v>
      </c>
      <c r="D604" s="230"/>
      <c r="E604" s="230"/>
      <c r="F604" s="230"/>
      <c r="G604" s="230"/>
      <c r="H604" s="230"/>
      <c r="I604" s="230"/>
      <c r="J604" s="163" t="s">
        <v>1147</v>
      </c>
    </row>
    <row r="605" spans="1:10" x14ac:dyDescent="0.25">
      <c r="A605" s="20"/>
      <c r="B605" s="20"/>
      <c r="C605" s="165"/>
      <c r="D605" s="20"/>
      <c r="E605" s="20"/>
      <c r="F605" s="20"/>
      <c r="G605" s="20"/>
      <c r="H605" s="20"/>
      <c r="I605" s="20"/>
      <c r="J605" s="166"/>
    </row>
    <row r="606" spans="1:10" ht="14.25" customHeight="1" x14ac:dyDescent="0.25">
      <c r="A606" s="20"/>
      <c r="B606" s="20"/>
      <c r="C606" s="230" t="s">
        <v>1133</v>
      </c>
      <c r="D606" s="230"/>
      <c r="E606" s="230"/>
      <c r="F606" s="230"/>
      <c r="G606" s="230"/>
      <c r="H606" s="230"/>
      <c r="I606" s="230"/>
      <c r="J606" s="163" t="s">
        <v>1297</v>
      </c>
    </row>
    <row r="607" spans="1:10" x14ac:dyDescent="0.25">
      <c r="A607" s="20"/>
      <c r="B607" s="20"/>
      <c r="C607" s="229"/>
      <c r="D607" s="229"/>
      <c r="E607" s="229"/>
      <c r="F607" s="229"/>
      <c r="G607" s="229"/>
      <c r="H607" s="229"/>
      <c r="I607" s="229"/>
      <c r="J607" s="229"/>
    </row>
    <row r="608" spans="1:10" ht="21" customHeight="1" x14ac:dyDescent="0.25">
      <c r="A608" s="20"/>
      <c r="B608" s="20"/>
      <c r="C608" s="228" t="s">
        <v>1163</v>
      </c>
      <c r="D608" s="228"/>
      <c r="E608" s="228"/>
      <c r="F608" s="228"/>
      <c r="G608" s="158" t="s">
        <v>53</v>
      </c>
      <c r="H608" s="157" t="s">
        <v>1164</v>
      </c>
      <c r="I608" s="157" t="s">
        <v>1126</v>
      </c>
      <c r="J608" s="159" t="s">
        <v>1127</v>
      </c>
    </row>
    <row r="609" spans="1:10" ht="14.25" customHeight="1" x14ac:dyDescent="0.25">
      <c r="A609" s="53" t="s">
        <v>27</v>
      </c>
      <c r="B609" s="53">
        <v>370</v>
      </c>
      <c r="C609" s="229" t="s">
        <v>1298</v>
      </c>
      <c r="D609" s="229"/>
      <c r="E609" s="229"/>
      <c r="F609" s="229"/>
      <c r="G609" s="31" t="s">
        <v>1299</v>
      </c>
      <c r="H609" s="161" t="s">
        <v>1300</v>
      </c>
      <c r="I609" s="161" t="s">
        <v>1301</v>
      </c>
      <c r="J609" s="161" t="s">
        <v>1302</v>
      </c>
    </row>
    <row r="610" spans="1:10" ht="14.25" customHeight="1" x14ac:dyDescent="0.25">
      <c r="A610" s="53" t="s">
        <v>27</v>
      </c>
      <c r="B610" s="53">
        <v>1379</v>
      </c>
      <c r="C610" s="229" t="s">
        <v>1303</v>
      </c>
      <c r="D610" s="229"/>
      <c r="E610" s="229"/>
      <c r="F610" s="229"/>
      <c r="G610" s="31" t="s">
        <v>1183</v>
      </c>
      <c r="H610" s="161" t="s">
        <v>1304</v>
      </c>
      <c r="I610" s="161" t="s">
        <v>1305</v>
      </c>
      <c r="J610" s="161" t="s">
        <v>1306</v>
      </c>
    </row>
    <row r="611" spans="1:10" ht="14.25" customHeight="1" x14ac:dyDescent="0.25">
      <c r="C611" s="230" t="s">
        <v>1167</v>
      </c>
      <c r="D611" s="230"/>
      <c r="E611" s="230"/>
      <c r="F611" s="230"/>
      <c r="G611" s="230"/>
      <c r="H611" s="230"/>
      <c r="I611" s="230"/>
      <c r="J611" s="163" t="s">
        <v>1307</v>
      </c>
    </row>
    <row r="612" spans="1:10" x14ac:dyDescent="0.25">
      <c r="C612" s="229"/>
      <c r="D612" s="229"/>
      <c r="E612" s="229"/>
      <c r="F612" s="229"/>
      <c r="G612" s="229"/>
      <c r="H612" s="229"/>
      <c r="I612" s="229"/>
      <c r="J612" s="229"/>
    </row>
    <row r="613" spans="1:10" ht="14.25" customHeight="1" x14ac:dyDescent="0.25">
      <c r="C613" s="228" t="s">
        <v>1134</v>
      </c>
      <c r="D613" s="228"/>
      <c r="E613" s="228"/>
      <c r="F613" s="228"/>
      <c r="G613" s="228"/>
      <c r="H613" s="228"/>
      <c r="I613" s="228"/>
      <c r="J613" s="159" t="s">
        <v>1308</v>
      </c>
    </row>
    <row r="614" spans="1:10" x14ac:dyDescent="0.25">
      <c r="C614" s="229"/>
      <c r="D614" s="229"/>
      <c r="E614" s="229"/>
      <c r="F614" s="229"/>
      <c r="G614" s="229"/>
      <c r="H614" s="229"/>
      <c r="I614" s="229"/>
      <c r="J614" s="229"/>
    </row>
    <row r="615" spans="1:10" ht="14.25" customHeight="1" x14ac:dyDescent="0.25">
      <c r="C615" s="228" t="s">
        <v>1135</v>
      </c>
      <c r="D615" s="228"/>
      <c r="E615" s="228"/>
      <c r="F615" s="228"/>
      <c r="G615" s="228"/>
      <c r="H615" s="228"/>
      <c r="I615" s="228"/>
      <c r="J615" s="159" t="s">
        <v>1147</v>
      </c>
    </row>
    <row r="616" spans="1:10" x14ac:dyDescent="0.25">
      <c r="C616" s="229"/>
      <c r="D616" s="229"/>
      <c r="E616" s="229"/>
      <c r="F616" s="229"/>
      <c r="G616" s="229"/>
      <c r="H616" s="229"/>
      <c r="I616" s="229"/>
      <c r="J616" s="229"/>
    </row>
    <row r="617" spans="1:10" ht="14.25" customHeight="1" x14ac:dyDescent="0.25">
      <c r="C617" s="228" t="s">
        <v>1136</v>
      </c>
      <c r="D617" s="228"/>
      <c r="E617" s="228"/>
      <c r="F617" s="228"/>
      <c r="G617" s="228"/>
      <c r="H617" s="228"/>
      <c r="I617" s="228"/>
      <c r="J617" s="159" t="s">
        <v>1308</v>
      </c>
    </row>
    <row r="618" spans="1:10" x14ac:dyDescent="0.25">
      <c r="C618" s="237"/>
      <c r="D618" s="237"/>
      <c r="E618" s="237"/>
      <c r="F618" s="237"/>
      <c r="G618" s="237"/>
      <c r="H618" s="237"/>
      <c r="I618" s="237"/>
      <c r="J618" s="237"/>
    </row>
    <row r="619" spans="1:10" x14ac:dyDescent="0.25">
      <c r="C619" s="169"/>
      <c r="D619" s="169"/>
      <c r="E619" s="169"/>
      <c r="F619" s="169"/>
      <c r="G619" s="169"/>
      <c r="H619" s="169"/>
      <c r="I619" s="169"/>
      <c r="J619" s="169"/>
    </row>
    <row r="620" spans="1:10" x14ac:dyDescent="0.25">
      <c r="C620" s="238"/>
      <c r="D620" s="238"/>
      <c r="E620" s="238"/>
      <c r="F620" s="238"/>
      <c r="G620" s="238"/>
      <c r="H620" s="238"/>
      <c r="I620" s="239"/>
      <c r="J620" s="239"/>
    </row>
    <row r="621" spans="1:10" x14ac:dyDescent="0.25">
      <c r="C621" s="232"/>
      <c r="D621" s="232"/>
      <c r="E621" s="232"/>
      <c r="F621" s="232"/>
      <c r="G621" s="232"/>
      <c r="H621" s="232"/>
      <c r="I621" s="232"/>
      <c r="J621" s="232"/>
    </row>
    <row r="622" spans="1:10" x14ac:dyDescent="0.25">
      <c r="C622" s="232"/>
      <c r="D622" s="232"/>
      <c r="E622" s="232"/>
      <c r="F622" s="232"/>
      <c r="G622" s="232"/>
      <c r="H622" s="232"/>
      <c r="I622" s="232"/>
      <c r="J622" s="232"/>
    </row>
    <row r="623" spans="1:10" x14ac:dyDescent="0.25">
      <c r="C623" s="233"/>
      <c r="D623" s="233"/>
      <c r="E623" s="233"/>
      <c r="F623" s="233"/>
      <c r="G623" s="233"/>
      <c r="H623" s="233"/>
      <c r="I623" s="233"/>
      <c r="J623" s="233"/>
    </row>
    <row r="624" spans="1:10" x14ac:dyDescent="0.25">
      <c r="C624" s="181"/>
      <c r="D624" s="181"/>
      <c r="E624" s="181"/>
      <c r="F624" s="181"/>
      <c r="G624" s="181"/>
      <c r="H624" s="181"/>
      <c r="I624" s="181"/>
      <c r="J624" s="181"/>
    </row>
    <row r="625" spans="1:10" x14ac:dyDescent="0.25">
      <c r="C625" s="181"/>
      <c r="D625" s="181"/>
      <c r="E625" s="181"/>
      <c r="F625" s="181"/>
      <c r="G625" s="181"/>
      <c r="H625" s="181"/>
      <c r="I625" s="181"/>
      <c r="J625" s="181"/>
    </row>
    <row r="626" spans="1:10" x14ac:dyDescent="0.25">
      <c r="C626" s="178"/>
      <c r="D626" s="178"/>
      <c r="E626" s="178"/>
      <c r="F626" s="178"/>
      <c r="G626" s="178"/>
      <c r="H626" s="178"/>
      <c r="I626" s="178"/>
      <c r="J626" s="178"/>
    </row>
    <row r="627" spans="1:10" x14ac:dyDescent="0.25">
      <c r="C627" s="178"/>
      <c r="D627" s="178"/>
      <c r="E627" s="178"/>
      <c r="F627" s="178"/>
      <c r="G627" s="178"/>
      <c r="H627" s="178"/>
      <c r="I627" s="178"/>
      <c r="J627" s="178"/>
    </row>
    <row r="628" spans="1:10" x14ac:dyDescent="0.25">
      <c r="C628" s="178"/>
      <c r="D628" s="178"/>
      <c r="E628" s="178"/>
      <c r="F628" s="178"/>
      <c r="G628" s="178"/>
      <c r="H628" s="178"/>
      <c r="I628" s="178"/>
      <c r="J628" s="178"/>
    </row>
    <row r="629" spans="1:10" x14ac:dyDescent="0.25">
      <c r="C629" s="179"/>
      <c r="D629" s="234"/>
      <c r="E629" s="234"/>
      <c r="F629" s="234"/>
      <c r="G629" s="235"/>
      <c r="H629" s="235"/>
      <c r="I629" s="235"/>
      <c r="J629" s="235"/>
    </row>
    <row r="630" spans="1:10" x14ac:dyDescent="0.25">
      <c r="C630" s="179"/>
      <c r="D630" s="234"/>
      <c r="E630" s="234"/>
      <c r="F630" s="234"/>
      <c r="G630" s="234"/>
      <c r="H630" s="234"/>
      <c r="I630" s="234"/>
      <c r="J630" s="179"/>
    </row>
    <row r="631" spans="1:10" x14ac:dyDescent="0.25">
      <c r="C631" s="179"/>
      <c r="D631" s="234"/>
      <c r="E631" s="234"/>
      <c r="F631" s="234"/>
      <c r="G631" s="234"/>
      <c r="H631" s="234"/>
      <c r="I631" s="234"/>
      <c r="J631" s="234"/>
    </row>
    <row r="632" spans="1:10" x14ac:dyDescent="0.25">
      <c r="C632" s="236"/>
      <c r="D632" s="236"/>
      <c r="E632" s="236"/>
      <c r="F632" s="236"/>
      <c r="G632" s="236"/>
      <c r="H632" s="236"/>
      <c r="I632" s="236"/>
      <c r="J632" s="236"/>
    </row>
    <row r="633" spans="1:10" s="187" customFormat="1" ht="15" customHeight="1" x14ac:dyDescent="0.25">
      <c r="A633" s="155" t="s">
        <v>1121</v>
      </c>
      <c r="B633" s="156" t="s">
        <v>444</v>
      </c>
      <c r="C633" s="240" t="s">
        <v>445</v>
      </c>
      <c r="D633" s="240"/>
      <c r="E633" s="240"/>
      <c r="F633" s="240"/>
      <c r="G633" s="240"/>
      <c r="H633" s="240"/>
      <c r="I633" s="240"/>
      <c r="J633" s="157" t="s">
        <v>1168</v>
      </c>
    </row>
    <row r="634" spans="1:10" x14ac:dyDescent="0.25">
      <c r="C634" s="229"/>
      <c r="D634" s="229"/>
      <c r="E634" s="229"/>
      <c r="F634" s="229"/>
      <c r="G634" s="229"/>
      <c r="H634" s="229"/>
      <c r="I634" s="229"/>
      <c r="J634" s="229"/>
    </row>
    <row r="635" spans="1:10" x14ac:dyDescent="0.25">
      <c r="A635" s="53" t="s">
        <v>1123</v>
      </c>
      <c r="B635" s="53" t="s">
        <v>21</v>
      </c>
      <c r="C635" s="241" t="s">
        <v>1124</v>
      </c>
      <c r="D635" s="241"/>
      <c r="E635" s="241"/>
      <c r="F635" s="241"/>
      <c r="G635" s="184" t="s">
        <v>53</v>
      </c>
      <c r="H635" s="182" t="s">
        <v>1125</v>
      </c>
      <c r="I635" s="182" t="s">
        <v>1126</v>
      </c>
      <c r="J635" s="183" t="s">
        <v>1127</v>
      </c>
    </row>
    <row r="636" spans="1:10" ht="14.25" customHeight="1" x14ac:dyDescent="0.25">
      <c r="A636" s="53" t="s">
        <v>27</v>
      </c>
      <c r="B636" s="53">
        <v>88316</v>
      </c>
      <c r="C636" s="229" t="s">
        <v>1130</v>
      </c>
      <c r="D636" s="229"/>
      <c r="E636" s="229"/>
      <c r="F636" s="229"/>
      <c r="G636" s="31" t="s">
        <v>1129</v>
      </c>
      <c r="H636" s="161" t="s">
        <v>1179</v>
      </c>
      <c r="I636" s="161" t="s">
        <v>1145</v>
      </c>
      <c r="J636" s="162" t="s">
        <v>1180</v>
      </c>
    </row>
    <row r="637" spans="1:10" ht="14.25" customHeight="1" x14ac:dyDescent="0.25">
      <c r="A637" s="53" t="s">
        <v>27</v>
      </c>
      <c r="B637" s="53">
        <v>88256</v>
      </c>
      <c r="C637" s="229" t="s">
        <v>1309</v>
      </c>
      <c r="D637" s="229"/>
      <c r="E637" s="229"/>
      <c r="F637" s="229"/>
      <c r="G637" s="31" t="s">
        <v>1129</v>
      </c>
      <c r="H637" s="161" t="s">
        <v>1310</v>
      </c>
      <c r="I637" s="161" t="s">
        <v>1311</v>
      </c>
      <c r="J637" s="162" t="s">
        <v>1312</v>
      </c>
    </row>
    <row r="638" spans="1:10" ht="14.25" customHeight="1" x14ac:dyDescent="0.25">
      <c r="A638" s="20"/>
      <c r="B638" s="20"/>
      <c r="C638" s="230" t="s">
        <v>1131</v>
      </c>
      <c r="D638" s="230"/>
      <c r="E638" s="230"/>
      <c r="F638" s="230"/>
      <c r="G638" s="230"/>
      <c r="H638" s="230"/>
      <c r="I638" s="230"/>
      <c r="J638" s="162">
        <v>18.05</v>
      </c>
    </row>
    <row r="639" spans="1:10" ht="14.25" customHeight="1" x14ac:dyDescent="0.25">
      <c r="A639" s="20"/>
      <c r="B639" s="20"/>
      <c r="C639" s="230" t="s">
        <v>1132</v>
      </c>
      <c r="D639" s="230"/>
      <c r="E639" s="230"/>
      <c r="F639" s="230"/>
      <c r="G639" s="230"/>
      <c r="H639" s="230"/>
      <c r="I639" s="230"/>
      <c r="J639" s="164" t="s">
        <v>1147</v>
      </c>
    </row>
    <row r="640" spans="1:10" x14ac:dyDescent="0.25">
      <c r="A640" s="20"/>
      <c r="B640" s="20"/>
      <c r="C640" s="165"/>
      <c r="D640" s="20"/>
      <c r="E640" s="20"/>
      <c r="F640" s="20"/>
      <c r="G640" s="20"/>
      <c r="H640" s="20"/>
      <c r="I640" s="20"/>
      <c r="J640" s="193"/>
    </row>
    <row r="641" spans="1:10" ht="14.25" customHeight="1" x14ac:dyDescent="0.25">
      <c r="A641" s="20"/>
      <c r="B641" s="20"/>
      <c r="C641" s="230" t="s">
        <v>1133</v>
      </c>
      <c r="D641" s="230"/>
      <c r="E641" s="230"/>
      <c r="F641" s="230"/>
      <c r="G641" s="230"/>
      <c r="H641" s="230"/>
      <c r="I641" s="230"/>
      <c r="J641" s="164">
        <v>18.05</v>
      </c>
    </row>
    <row r="642" spans="1:10" x14ac:dyDescent="0.25">
      <c r="A642" s="20"/>
      <c r="B642" s="20"/>
      <c r="C642" s="229"/>
      <c r="D642" s="229"/>
      <c r="E642" s="229"/>
      <c r="F642" s="229"/>
      <c r="G642" s="229"/>
      <c r="H642" s="229"/>
      <c r="I642" s="229"/>
      <c r="J642" s="229"/>
    </row>
    <row r="643" spans="1:10" ht="21" customHeight="1" x14ac:dyDescent="0.25">
      <c r="A643" s="20"/>
      <c r="B643" s="20"/>
      <c r="C643" s="228" t="s">
        <v>1163</v>
      </c>
      <c r="D643" s="228"/>
      <c r="E643" s="228"/>
      <c r="F643" s="228"/>
      <c r="G643" s="158" t="s">
        <v>53</v>
      </c>
      <c r="H643" s="157" t="s">
        <v>1164</v>
      </c>
      <c r="I643" s="157" t="s">
        <v>1126</v>
      </c>
      <c r="J643" s="159" t="s">
        <v>1127</v>
      </c>
    </row>
    <row r="644" spans="1:10" ht="14.25" customHeight="1" x14ac:dyDescent="0.25">
      <c r="A644" s="53" t="s">
        <v>75</v>
      </c>
      <c r="B644" s="53" t="s">
        <v>1313</v>
      </c>
      <c r="C644" s="229" t="s">
        <v>1314</v>
      </c>
      <c r="D644" s="229"/>
      <c r="E644" s="229"/>
      <c r="F644" s="229"/>
      <c r="G644" s="31" t="s">
        <v>1183</v>
      </c>
      <c r="H644" s="160" t="s">
        <v>1315</v>
      </c>
      <c r="I644" s="162" t="s">
        <v>1316</v>
      </c>
      <c r="J644" s="162">
        <v>2.2400000000000002</v>
      </c>
    </row>
    <row r="645" spans="1:10" ht="14.25" customHeight="1" x14ac:dyDescent="0.25">
      <c r="A645" s="53" t="s">
        <v>1317</v>
      </c>
      <c r="B645" s="53" t="s">
        <v>870</v>
      </c>
      <c r="C645" s="229" t="s">
        <v>1318</v>
      </c>
      <c r="D645" s="229"/>
      <c r="E645" s="229"/>
      <c r="F645" s="229"/>
      <c r="G645" s="31" t="s">
        <v>1197</v>
      </c>
      <c r="H645" s="160">
        <v>1.05</v>
      </c>
      <c r="I645" s="162">
        <v>36.119999999999997</v>
      </c>
      <c r="J645" s="162">
        <f>H645*I645</f>
        <v>37.926000000000002</v>
      </c>
    </row>
    <row r="646" spans="1:10" ht="14.25" customHeight="1" x14ac:dyDescent="0.25">
      <c r="A646" s="53" t="s">
        <v>75</v>
      </c>
      <c r="B646" s="53" t="s">
        <v>1319</v>
      </c>
      <c r="C646" s="229" t="s">
        <v>1320</v>
      </c>
      <c r="D646" s="229"/>
      <c r="E646" s="229"/>
      <c r="F646" s="229"/>
      <c r="G646" s="31" t="s">
        <v>1183</v>
      </c>
      <c r="H646" s="160" t="s">
        <v>1321</v>
      </c>
      <c r="I646" s="162" t="s">
        <v>1322</v>
      </c>
      <c r="J646" s="162">
        <v>3.84</v>
      </c>
    </row>
    <row r="647" spans="1:10" ht="14.25" customHeight="1" x14ac:dyDescent="0.25">
      <c r="C647" s="230" t="s">
        <v>1167</v>
      </c>
      <c r="D647" s="230"/>
      <c r="E647" s="230"/>
      <c r="F647" s="230"/>
      <c r="G647" s="230"/>
      <c r="H647" s="230"/>
      <c r="I647" s="230"/>
      <c r="J647" s="164">
        <f>SUM(J644:J646)</f>
        <v>44.006</v>
      </c>
    </row>
    <row r="648" spans="1:10" x14ac:dyDescent="0.25">
      <c r="C648" s="229"/>
      <c r="D648" s="229"/>
      <c r="E648" s="229"/>
      <c r="F648" s="229"/>
      <c r="G648" s="229"/>
      <c r="H648" s="229"/>
      <c r="I648" s="229"/>
      <c r="J648" s="229"/>
    </row>
    <row r="649" spans="1:10" ht="14.25" customHeight="1" x14ac:dyDescent="0.25">
      <c r="C649" s="228" t="s">
        <v>1134</v>
      </c>
      <c r="D649" s="228"/>
      <c r="E649" s="228"/>
      <c r="F649" s="228"/>
      <c r="G649" s="228"/>
      <c r="H649" s="228"/>
      <c r="I649" s="228"/>
      <c r="J649" s="167">
        <f>J641+J647</f>
        <v>62.055999999999997</v>
      </c>
    </row>
    <row r="650" spans="1:10" x14ac:dyDescent="0.25">
      <c r="C650" s="229"/>
      <c r="D650" s="229"/>
      <c r="E650" s="229"/>
      <c r="F650" s="229"/>
      <c r="G650" s="229"/>
      <c r="H650" s="229"/>
      <c r="I650" s="229"/>
      <c r="J650" s="229"/>
    </row>
    <row r="651" spans="1:10" ht="14.25" customHeight="1" x14ac:dyDescent="0.25">
      <c r="C651" s="228" t="s">
        <v>1135</v>
      </c>
      <c r="D651" s="228"/>
      <c r="E651" s="228"/>
      <c r="F651" s="228"/>
      <c r="G651" s="228"/>
      <c r="H651" s="228"/>
      <c r="I651" s="228"/>
      <c r="J651" s="167">
        <v>0</v>
      </c>
    </row>
    <row r="652" spans="1:10" x14ac:dyDescent="0.25">
      <c r="C652" s="229"/>
      <c r="D652" s="229"/>
      <c r="E652" s="229"/>
      <c r="F652" s="229"/>
      <c r="G652" s="229"/>
      <c r="H652" s="229"/>
      <c r="I652" s="229"/>
      <c r="J652" s="229"/>
    </row>
    <row r="653" spans="1:10" ht="14.25" customHeight="1" x14ac:dyDescent="0.25">
      <c r="C653" s="228" t="s">
        <v>1136</v>
      </c>
      <c r="D653" s="228"/>
      <c r="E653" s="228"/>
      <c r="F653" s="228"/>
      <c r="G653" s="228"/>
      <c r="H653" s="228"/>
      <c r="I653" s="228"/>
      <c r="J653" s="167">
        <f>J649+J651</f>
        <v>62.055999999999997</v>
      </c>
    </row>
    <row r="654" spans="1:10" x14ac:dyDescent="0.25">
      <c r="C654" s="168"/>
      <c r="D654" s="20"/>
      <c r="E654" s="20"/>
      <c r="F654" s="20"/>
      <c r="G654" s="20"/>
      <c r="H654" s="20"/>
      <c r="I654" s="20"/>
      <c r="J654" s="20"/>
    </row>
    <row r="655" spans="1:10" x14ac:dyDescent="0.25">
      <c r="C655" s="237"/>
      <c r="D655" s="237"/>
      <c r="E655" s="237"/>
      <c r="F655" s="237"/>
      <c r="G655" s="237"/>
      <c r="H655" s="237"/>
      <c r="I655" s="237"/>
      <c r="J655" s="237"/>
    </row>
    <row r="656" spans="1:10" x14ac:dyDescent="0.25">
      <c r="C656" s="194"/>
      <c r="D656" s="194"/>
      <c r="E656" s="194"/>
      <c r="F656" s="194"/>
      <c r="G656" s="194"/>
      <c r="H656" s="194"/>
      <c r="I656" s="194"/>
      <c r="J656" s="194"/>
    </row>
    <row r="657" spans="1:10" x14ac:dyDescent="0.25">
      <c r="C657" s="194"/>
      <c r="D657" s="194"/>
      <c r="E657" s="194"/>
      <c r="F657" s="194"/>
      <c r="G657" s="194"/>
      <c r="H657" s="194"/>
      <c r="I657" s="194"/>
      <c r="J657" s="194"/>
    </row>
    <row r="658" spans="1:10" x14ac:dyDescent="0.25">
      <c r="C658" s="194"/>
      <c r="D658" s="194"/>
      <c r="E658" s="194"/>
      <c r="F658" s="194"/>
      <c r="G658" s="194"/>
      <c r="H658" s="194"/>
      <c r="I658" s="194"/>
      <c r="J658" s="194"/>
    </row>
    <row r="659" spans="1:10" x14ac:dyDescent="0.25">
      <c r="C659" s="194"/>
      <c r="D659" s="194"/>
      <c r="E659" s="194"/>
      <c r="F659" s="194"/>
      <c r="G659" s="194"/>
      <c r="H659" s="194"/>
      <c r="I659" s="194"/>
      <c r="J659" s="194"/>
    </row>
    <row r="660" spans="1:10" x14ac:dyDescent="0.25">
      <c r="C660" s="194"/>
      <c r="D660" s="194"/>
      <c r="E660" s="194"/>
      <c r="F660" s="194"/>
      <c r="G660" s="194"/>
      <c r="H660" s="194"/>
      <c r="I660" s="194"/>
      <c r="J660" s="194"/>
    </row>
    <row r="661" spans="1:10" x14ac:dyDescent="0.25">
      <c r="C661" s="194"/>
      <c r="D661" s="194"/>
      <c r="E661" s="194"/>
      <c r="F661" s="194"/>
      <c r="G661" s="194"/>
      <c r="H661" s="194"/>
      <c r="I661" s="194"/>
      <c r="J661" s="194"/>
    </row>
    <row r="662" spans="1:10" x14ac:dyDescent="0.25">
      <c r="C662" s="194"/>
      <c r="D662" s="194"/>
      <c r="E662" s="194"/>
      <c r="F662" s="194"/>
      <c r="G662" s="194"/>
      <c r="H662" s="194"/>
      <c r="I662" s="194"/>
      <c r="J662" s="194"/>
    </row>
    <row r="663" spans="1:10" x14ac:dyDescent="0.25">
      <c r="C663" s="194"/>
      <c r="D663" s="194"/>
      <c r="E663" s="194"/>
      <c r="F663" s="194"/>
      <c r="G663" s="194"/>
      <c r="H663" s="194"/>
      <c r="I663" s="194"/>
      <c r="J663" s="194"/>
    </row>
    <row r="664" spans="1:10" x14ac:dyDescent="0.25">
      <c r="C664" s="194"/>
      <c r="D664" s="194"/>
      <c r="E664" s="194"/>
      <c r="F664" s="194"/>
      <c r="G664" s="194"/>
      <c r="H664" s="194"/>
      <c r="I664" s="194"/>
      <c r="J664" s="194"/>
    </row>
    <row r="665" spans="1:10" x14ac:dyDescent="0.25">
      <c r="C665" s="194"/>
      <c r="D665" s="194"/>
      <c r="E665" s="194"/>
      <c r="F665" s="194"/>
      <c r="G665" s="194"/>
      <c r="H665" s="194"/>
      <c r="I665" s="194"/>
      <c r="J665" s="194"/>
    </row>
    <row r="666" spans="1:10" x14ac:dyDescent="0.25">
      <c r="C666" s="194"/>
      <c r="D666" s="194"/>
      <c r="E666" s="194"/>
      <c r="F666" s="194"/>
      <c r="G666" s="194"/>
      <c r="H666" s="194"/>
      <c r="I666" s="194"/>
      <c r="J666" s="194"/>
    </row>
    <row r="667" spans="1:10" x14ac:dyDescent="0.25">
      <c r="C667" s="194"/>
      <c r="D667" s="194"/>
      <c r="E667" s="194"/>
      <c r="F667" s="194"/>
      <c r="G667" s="194"/>
      <c r="H667" s="194"/>
      <c r="I667" s="194"/>
      <c r="J667" s="194"/>
    </row>
    <row r="668" spans="1:10" s="187" customFormat="1" ht="15" customHeight="1" x14ac:dyDescent="0.25">
      <c r="A668" s="155" t="s">
        <v>1121</v>
      </c>
      <c r="B668" s="156" t="s">
        <v>447</v>
      </c>
      <c r="C668" s="240" t="s">
        <v>448</v>
      </c>
      <c r="D668" s="240"/>
      <c r="E668" s="240"/>
      <c r="F668" s="240"/>
      <c r="G668" s="240"/>
      <c r="H668" s="240"/>
      <c r="I668" s="240"/>
      <c r="J668" s="157" t="s">
        <v>1168</v>
      </c>
    </row>
    <row r="669" spans="1:10" x14ac:dyDescent="0.25">
      <c r="C669" s="229"/>
      <c r="D669" s="229"/>
      <c r="E669" s="229"/>
      <c r="F669" s="229"/>
      <c r="G669" s="229"/>
      <c r="H669" s="229"/>
      <c r="I669" s="229"/>
      <c r="J669" s="229"/>
    </row>
    <row r="670" spans="1:10" x14ac:dyDescent="0.25">
      <c r="A670" s="53" t="s">
        <v>1123</v>
      </c>
      <c r="B670" s="53" t="s">
        <v>21</v>
      </c>
      <c r="C670" s="241" t="s">
        <v>1124</v>
      </c>
      <c r="D670" s="241"/>
      <c r="E670" s="241"/>
      <c r="F670" s="241"/>
      <c r="G670" s="184" t="s">
        <v>53</v>
      </c>
      <c r="H670" s="182" t="s">
        <v>1125</v>
      </c>
      <c r="I670" s="182" t="s">
        <v>1126</v>
      </c>
      <c r="J670" s="183" t="s">
        <v>1127</v>
      </c>
    </row>
    <row r="671" spans="1:10" ht="14.25" customHeight="1" x14ac:dyDescent="0.25">
      <c r="A671" s="53" t="s">
        <v>27</v>
      </c>
      <c r="B671" s="53">
        <v>88316</v>
      </c>
      <c r="C671" s="229" t="s">
        <v>1130</v>
      </c>
      <c r="D671" s="229"/>
      <c r="E671" s="229"/>
      <c r="F671" s="229"/>
      <c r="G671" s="31" t="s">
        <v>1129</v>
      </c>
      <c r="H671" s="160">
        <v>0.6</v>
      </c>
      <c r="I671" s="161">
        <v>13.66</v>
      </c>
      <c r="J671" s="162">
        <f>H671*I671</f>
        <v>8.1959999999999997</v>
      </c>
    </row>
    <row r="672" spans="1:10" ht="14.25" customHeight="1" x14ac:dyDescent="0.25">
      <c r="A672" s="53" t="s">
        <v>27</v>
      </c>
      <c r="B672" s="53">
        <v>88274</v>
      </c>
      <c r="C672" s="229" t="s">
        <v>1323</v>
      </c>
      <c r="D672" s="229"/>
      <c r="E672" s="229"/>
      <c r="F672" s="229"/>
      <c r="G672" s="31" t="s">
        <v>1129</v>
      </c>
      <c r="H672" s="160">
        <v>1.04</v>
      </c>
      <c r="I672" s="161">
        <v>19.73</v>
      </c>
      <c r="J672" s="162">
        <f>H672*I672</f>
        <v>20.519200000000001</v>
      </c>
    </row>
    <row r="673" spans="1:10" ht="14.25" customHeight="1" x14ac:dyDescent="0.25">
      <c r="C673" s="230" t="s">
        <v>1131</v>
      </c>
      <c r="D673" s="230"/>
      <c r="E673" s="230"/>
      <c r="F673" s="230"/>
      <c r="G673" s="230"/>
      <c r="H673" s="230"/>
      <c r="I673" s="230"/>
      <c r="J673" s="162">
        <f>SUM(J671:J672)</f>
        <v>28.715200000000003</v>
      </c>
    </row>
    <row r="674" spans="1:10" ht="14.25" customHeight="1" x14ac:dyDescent="0.25">
      <c r="C674" s="230" t="s">
        <v>1132</v>
      </c>
      <c r="D674" s="230"/>
      <c r="E674" s="230"/>
      <c r="F674" s="230"/>
      <c r="G674" s="230"/>
      <c r="H674" s="230"/>
      <c r="I674" s="230"/>
      <c r="J674" s="164" t="s">
        <v>1147</v>
      </c>
    </row>
    <row r="675" spans="1:10" x14ac:dyDescent="0.25">
      <c r="C675" s="165"/>
      <c r="D675" s="20"/>
      <c r="E675" s="20"/>
      <c r="F675" s="20"/>
      <c r="G675" s="20"/>
      <c r="H675" s="20"/>
      <c r="I675" s="20"/>
      <c r="J675" s="193"/>
    </row>
    <row r="676" spans="1:10" ht="14.25" customHeight="1" x14ac:dyDescent="0.25">
      <c r="C676" s="230" t="s">
        <v>1133</v>
      </c>
      <c r="D676" s="230"/>
      <c r="E676" s="230"/>
      <c r="F676" s="230"/>
      <c r="G676" s="230"/>
      <c r="H676" s="230"/>
      <c r="I676" s="230"/>
      <c r="J676" s="164">
        <v>18.05</v>
      </c>
    </row>
    <row r="677" spans="1:10" x14ac:dyDescent="0.25">
      <c r="C677" s="229"/>
      <c r="D677" s="229"/>
      <c r="E677" s="229"/>
      <c r="F677" s="229"/>
      <c r="G677" s="229"/>
      <c r="H677" s="229"/>
      <c r="I677" s="229"/>
      <c r="J677" s="229"/>
    </row>
    <row r="678" spans="1:10" ht="21" customHeight="1" x14ac:dyDescent="0.25">
      <c r="C678" s="228" t="s">
        <v>1163</v>
      </c>
      <c r="D678" s="228"/>
      <c r="E678" s="228"/>
      <c r="F678" s="228"/>
      <c r="G678" s="158" t="s">
        <v>53</v>
      </c>
      <c r="H678" s="157" t="s">
        <v>1164</v>
      </c>
      <c r="I678" s="157" t="s">
        <v>1126</v>
      </c>
      <c r="J678" s="159" t="s">
        <v>1127</v>
      </c>
    </row>
    <row r="679" spans="1:10" ht="14.25" customHeight="1" x14ac:dyDescent="0.25">
      <c r="A679" s="53" t="s">
        <v>27</v>
      </c>
      <c r="B679" s="53">
        <v>1380</v>
      </c>
      <c r="C679" s="229" t="s">
        <v>1324</v>
      </c>
      <c r="D679" s="229"/>
      <c r="E679" s="229"/>
      <c r="F679" s="229"/>
      <c r="G679" s="31" t="s">
        <v>1183</v>
      </c>
      <c r="H679" s="160">
        <v>0.3</v>
      </c>
      <c r="I679" s="162">
        <v>2.4</v>
      </c>
      <c r="J679" s="162">
        <f>H679*I679</f>
        <v>0.72</v>
      </c>
    </row>
    <row r="680" spans="1:10" ht="24.95" customHeight="1" x14ac:dyDescent="0.25">
      <c r="A680" s="53" t="s">
        <v>27</v>
      </c>
      <c r="B680" s="53">
        <v>25980</v>
      </c>
      <c r="C680" s="229" t="s">
        <v>1325</v>
      </c>
      <c r="D680" s="229"/>
      <c r="E680" s="229"/>
      <c r="F680" s="229"/>
      <c r="G680" s="31" t="s">
        <v>1197</v>
      </c>
      <c r="H680" s="160">
        <v>1.05</v>
      </c>
      <c r="I680" s="162">
        <v>125.36</v>
      </c>
      <c r="J680" s="162">
        <f>H680*I680</f>
        <v>131.62800000000001</v>
      </c>
    </row>
    <row r="681" spans="1:10" ht="14.25" customHeight="1" x14ac:dyDescent="0.25">
      <c r="A681" s="53" t="s">
        <v>27</v>
      </c>
      <c r="B681" s="53">
        <v>34353</v>
      </c>
      <c r="C681" s="229" t="s">
        <v>1326</v>
      </c>
      <c r="D681" s="229"/>
      <c r="E681" s="229"/>
      <c r="F681" s="229"/>
      <c r="G681" s="31" t="s">
        <v>1183</v>
      </c>
      <c r="H681" s="160">
        <v>8</v>
      </c>
      <c r="I681" s="162">
        <v>1.1000000000000001</v>
      </c>
      <c r="J681" s="162">
        <f>H681*I681</f>
        <v>8.8000000000000007</v>
      </c>
    </row>
    <row r="682" spans="1:10" ht="14.25" customHeight="1" x14ac:dyDescent="0.25">
      <c r="C682" s="230" t="s">
        <v>1167</v>
      </c>
      <c r="D682" s="230"/>
      <c r="E682" s="230"/>
      <c r="F682" s="230"/>
      <c r="G682" s="230"/>
      <c r="H682" s="230"/>
      <c r="I682" s="230"/>
      <c r="J682" s="164">
        <f>SUM(J679:J681)</f>
        <v>141.14800000000002</v>
      </c>
    </row>
    <row r="683" spans="1:10" x14ac:dyDescent="0.25">
      <c r="C683" s="229"/>
      <c r="D683" s="229"/>
      <c r="E683" s="229"/>
      <c r="F683" s="229"/>
      <c r="G683" s="229"/>
      <c r="H683" s="229"/>
      <c r="I683" s="229"/>
      <c r="J683" s="229"/>
    </row>
    <row r="684" spans="1:10" ht="14.25" customHeight="1" x14ac:dyDescent="0.25">
      <c r="C684" s="228" t="s">
        <v>1134</v>
      </c>
      <c r="D684" s="228"/>
      <c r="E684" s="228"/>
      <c r="F684" s="228"/>
      <c r="G684" s="228"/>
      <c r="H684" s="228"/>
      <c r="I684" s="228"/>
      <c r="J684" s="167">
        <f>J676+J682</f>
        <v>159.19800000000004</v>
      </c>
    </row>
    <row r="685" spans="1:10" x14ac:dyDescent="0.25">
      <c r="C685" s="229"/>
      <c r="D685" s="229"/>
      <c r="E685" s="229"/>
      <c r="F685" s="229"/>
      <c r="G685" s="229"/>
      <c r="H685" s="229"/>
      <c r="I685" s="229"/>
      <c r="J685" s="229"/>
    </row>
    <row r="686" spans="1:10" ht="14.25" customHeight="1" x14ac:dyDescent="0.25">
      <c r="C686" s="228" t="s">
        <v>1135</v>
      </c>
      <c r="D686" s="228"/>
      <c r="E686" s="228"/>
      <c r="F686" s="228"/>
      <c r="G686" s="228"/>
      <c r="H686" s="228"/>
      <c r="I686" s="228"/>
      <c r="J686" s="167">
        <v>0</v>
      </c>
    </row>
    <row r="687" spans="1:10" x14ac:dyDescent="0.25">
      <c r="C687" s="229"/>
      <c r="D687" s="229"/>
      <c r="E687" s="229"/>
      <c r="F687" s="229"/>
      <c r="G687" s="229"/>
      <c r="H687" s="229"/>
      <c r="I687" s="229"/>
      <c r="J687" s="229"/>
    </row>
    <row r="688" spans="1:10" ht="14.25" customHeight="1" x14ac:dyDescent="0.25">
      <c r="C688" s="228" t="s">
        <v>1136</v>
      </c>
      <c r="D688" s="228"/>
      <c r="E688" s="228"/>
      <c r="F688" s="228"/>
      <c r="G688" s="228"/>
      <c r="H688" s="228"/>
      <c r="I688" s="228"/>
      <c r="J688" s="167">
        <f>J684+J686</f>
        <v>159.19800000000004</v>
      </c>
    </row>
    <row r="689" spans="1:10" x14ac:dyDescent="0.25">
      <c r="C689" s="194"/>
      <c r="D689" s="194"/>
      <c r="E689" s="194"/>
      <c r="F689" s="194"/>
      <c r="G689" s="194"/>
      <c r="H689" s="194"/>
      <c r="I689" s="194"/>
      <c r="J689" s="194"/>
    </row>
    <row r="690" spans="1:10" x14ac:dyDescent="0.25">
      <c r="C690" s="194"/>
      <c r="D690" s="194"/>
      <c r="E690" s="194"/>
      <c r="F690" s="194"/>
      <c r="G690" s="194"/>
      <c r="H690" s="194"/>
      <c r="I690" s="194"/>
      <c r="J690" s="194"/>
    </row>
    <row r="691" spans="1:10" x14ac:dyDescent="0.25">
      <c r="C691" s="194"/>
      <c r="D691" s="194"/>
      <c r="E691" s="194"/>
      <c r="F691" s="194"/>
      <c r="G691" s="194"/>
      <c r="H691" s="194"/>
      <c r="I691" s="194"/>
      <c r="J691" s="194"/>
    </row>
    <row r="692" spans="1:10" x14ac:dyDescent="0.25">
      <c r="C692" s="194"/>
      <c r="D692" s="194"/>
      <c r="E692" s="194"/>
      <c r="F692" s="194"/>
      <c r="G692" s="194"/>
      <c r="H692" s="194"/>
      <c r="I692" s="194"/>
      <c r="J692" s="194"/>
    </row>
    <row r="693" spans="1:10" x14ac:dyDescent="0.25">
      <c r="C693" s="194"/>
      <c r="D693" s="194"/>
      <c r="E693" s="194"/>
      <c r="F693" s="194"/>
      <c r="G693" s="194"/>
      <c r="H693" s="194"/>
      <c r="I693" s="194"/>
      <c r="J693" s="194"/>
    </row>
    <row r="694" spans="1:10" x14ac:dyDescent="0.25">
      <c r="C694" s="194"/>
      <c r="D694" s="194"/>
      <c r="E694" s="194"/>
      <c r="F694" s="194"/>
      <c r="G694" s="194"/>
      <c r="H694" s="194"/>
      <c r="I694" s="194"/>
      <c r="J694" s="194"/>
    </row>
    <row r="695" spans="1:10" x14ac:dyDescent="0.25">
      <c r="C695" s="194"/>
      <c r="D695" s="194"/>
      <c r="E695" s="194"/>
      <c r="F695" s="194"/>
      <c r="G695" s="194"/>
      <c r="H695" s="194"/>
      <c r="I695" s="194"/>
      <c r="J695" s="194"/>
    </row>
    <row r="696" spans="1:10" x14ac:dyDescent="0.25">
      <c r="C696" s="175"/>
      <c r="D696" s="176"/>
      <c r="E696" s="176"/>
      <c r="F696" s="176"/>
      <c r="G696" s="176"/>
      <c r="H696" s="176"/>
      <c r="I696" s="176"/>
      <c r="J696" s="177"/>
    </row>
    <row r="697" spans="1:10" x14ac:dyDescent="0.25">
      <c r="C697" s="178"/>
      <c r="D697" s="178"/>
      <c r="E697" s="178"/>
      <c r="F697" s="178"/>
      <c r="G697" s="178"/>
      <c r="H697" s="178"/>
      <c r="I697" s="178"/>
      <c r="J697" s="178"/>
    </row>
    <row r="698" spans="1:10" x14ac:dyDescent="0.25">
      <c r="C698" s="179"/>
      <c r="D698" s="234"/>
      <c r="E698" s="234"/>
      <c r="F698" s="234"/>
      <c r="G698" s="235"/>
      <c r="H698" s="235"/>
      <c r="I698" s="235"/>
      <c r="J698" s="235"/>
    </row>
    <row r="699" spans="1:10" x14ac:dyDescent="0.25">
      <c r="C699" s="179"/>
      <c r="D699" s="234"/>
      <c r="E699" s="234"/>
      <c r="F699" s="234"/>
      <c r="G699" s="234"/>
      <c r="H699" s="234"/>
      <c r="I699" s="234"/>
      <c r="J699" s="179"/>
    </row>
    <row r="700" spans="1:10" x14ac:dyDescent="0.25">
      <c r="C700" s="179"/>
      <c r="D700" s="234"/>
      <c r="E700" s="234"/>
      <c r="F700" s="234"/>
      <c r="G700" s="234"/>
      <c r="H700" s="234"/>
      <c r="I700" s="234"/>
      <c r="J700" s="234"/>
    </row>
    <row r="701" spans="1:10" s="187" customFormat="1" ht="24.95" customHeight="1" x14ac:dyDescent="0.25">
      <c r="A701" s="155" t="s">
        <v>1121</v>
      </c>
      <c r="B701" s="156" t="s">
        <v>484</v>
      </c>
      <c r="C701" s="240" t="s">
        <v>485</v>
      </c>
      <c r="D701" s="240"/>
      <c r="E701" s="240"/>
      <c r="F701" s="240"/>
      <c r="G701" s="240"/>
      <c r="H701" s="240"/>
      <c r="I701" s="240"/>
      <c r="J701" s="157" t="s">
        <v>1168</v>
      </c>
    </row>
    <row r="702" spans="1:10" x14ac:dyDescent="0.25">
      <c r="C702" s="229"/>
      <c r="D702" s="229"/>
      <c r="E702" s="229"/>
      <c r="F702" s="229"/>
      <c r="G702" s="229"/>
      <c r="H702" s="229"/>
      <c r="I702" s="229"/>
      <c r="J702" s="229"/>
    </row>
    <row r="703" spans="1:10" x14ac:dyDescent="0.25">
      <c r="A703" s="53" t="s">
        <v>1123</v>
      </c>
      <c r="B703" s="53" t="s">
        <v>21</v>
      </c>
      <c r="C703" s="241" t="s">
        <v>1124</v>
      </c>
      <c r="D703" s="241"/>
      <c r="E703" s="241"/>
      <c r="F703" s="241"/>
      <c r="G703" s="184" t="s">
        <v>53</v>
      </c>
      <c r="H703" s="182" t="s">
        <v>1125</v>
      </c>
      <c r="I703" s="182" t="s">
        <v>1126</v>
      </c>
      <c r="J703" s="183" t="s">
        <v>1127</v>
      </c>
    </row>
    <row r="704" spans="1:10" ht="14.25" customHeight="1" x14ac:dyDescent="0.25">
      <c r="A704" s="53" t="s">
        <v>27</v>
      </c>
      <c r="B704" s="53">
        <v>88316</v>
      </c>
      <c r="C704" s="229" t="s">
        <v>1130</v>
      </c>
      <c r="D704" s="229"/>
      <c r="E704" s="229"/>
      <c r="F704" s="229"/>
      <c r="G704" s="31" t="s">
        <v>1129</v>
      </c>
      <c r="H704" s="161" t="s">
        <v>1327</v>
      </c>
      <c r="I704" s="161" t="s">
        <v>1145</v>
      </c>
      <c r="J704" s="161" t="s">
        <v>1328</v>
      </c>
    </row>
    <row r="705" spans="1:10" ht="14.25" customHeight="1" x14ac:dyDescent="0.25">
      <c r="A705" s="53" t="s">
        <v>27</v>
      </c>
      <c r="B705" s="53">
        <v>88256</v>
      </c>
      <c r="C705" s="229" t="s">
        <v>1309</v>
      </c>
      <c r="D705" s="229"/>
      <c r="E705" s="229"/>
      <c r="F705" s="229"/>
      <c r="G705" s="31" t="s">
        <v>1129</v>
      </c>
      <c r="H705" s="161" t="s">
        <v>1327</v>
      </c>
      <c r="I705" s="161" t="s">
        <v>1311</v>
      </c>
      <c r="J705" s="161" t="s">
        <v>1329</v>
      </c>
    </row>
    <row r="706" spans="1:10" ht="14.25" customHeight="1" x14ac:dyDescent="0.25">
      <c r="A706" s="20"/>
      <c r="B706" s="20"/>
      <c r="C706" s="230" t="s">
        <v>1131</v>
      </c>
      <c r="D706" s="230"/>
      <c r="E706" s="230"/>
      <c r="F706" s="230"/>
      <c r="G706" s="230"/>
      <c r="H706" s="230"/>
      <c r="I706" s="230"/>
      <c r="J706" s="161" t="s">
        <v>1330</v>
      </c>
    </row>
    <row r="707" spans="1:10" ht="14.25" customHeight="1" x14ac:dyDescent="0.25">
      <c r="A707" s="20"/>
      <c r="B707" s="20"/>
      <c r="C707" s="230" t="s">
        <v>1132</v>
      </c>
      <c r="D707" s="230"/>
      <c r="E707" s="230"/>
      <c r="F707" s="230"/>
      <c r="G707" s="230"/>
      <c r="H707" s="230"/>
      <c r="I707" s="230"/>
      <c r="J707" s="163" t="s">
        <v>1147</v>
      </c>
    </row>
    <row r="708" spans="1:10" x14ac:dyDescent="0.25">
      <c r="A708" s="20"/>
      <c r="B708" s="20"/>
      <c r="C708" s="165"/>
      <c r="D708" s="20"/>
      <c r="E708" s="20"/>
      <c r="F708" s="20"/>
      <c r="G708" s="20"/>
      <c r="H708" s="20"/>
      <c r="I708" s="20"/>
      <c r="J708" s="166"/>
    </row>
    <row r="709" spans="1:10" ht="14.25" customHeight="1" x14ac:dyDescent="0.25">
      <c r="A709" s="20"/>
      <c r="B709" s="20"/>
      <c r="C709" s="230" t="s">
        <v>1133</v>
      </c>
      <c r="D709" s="230"/>
      <c r="E709" s="230"/>
      <c r="F709" s="230"/>
      <c r="G709" s="230"/>
      <c r="H709" s="230"/>
      <c r="I709" s="230"/>
      <c r="J709" s="163">
        <v>30.05</v>
      </c>
    </row>
    <row r="710" spans="1:10" x14ac:dyDescent="0.25">
      <c r="A710" s="20"/>
      <c r="B710" s="20"/>
      <c r="C710" s="229"/>
      <c r="D710" s="229"/>
      <c r="E710" s="229"/>
      <c r="F710" s="229"/>
      <c r="G710" s="229"/>
      <c r="H710" s="229"/>
      <c r="I710" s="229"/>
      <c r="J710" s="229"/>
    </row>
    <row r="711" spans="1:10" ht="21" customHeight="1" x14ac:dyDescent="0.25">
      <c r="A711" s="20"/>
      <c r="B711" s="20"/>
      <c r="C711" s="228" t="s">
        <v>1163</v>
      </c>
      <c r="D711" s="228"/>
      <c r="E711" s="228"/>
      <c r="F711" s="228"/>
      <c r="G711" s="158" t="s">
        <v>53</v>
      </c>
      <c r="H711" s="157" t="s">
        <v>1164</v>
      </c>
      <c r="I711" s="157" t="s">
        <v>1126</v>
      </c>
      <c r="J711" s="159" t="s">
        <v>1127</v>
      </c>
    </row>
    <row r="712" spans="1:10" ht="14.25" customHeight="1" x14ac:dyDescent="0.25">
      <c r="A712" s="53" t="s">
        <v>75</v>
      </c>
      <c r="B712" s="53" t="s">
        <v>1331</v>
      </c>
      <c r="C712" s="229" t="s">
        <v>1332</v>
      </c>
      <c r="D712" s="229"/>
      <c r="E712" s="229"/>
      <c r="F712" s="229"/>
      <c r="G712" s="31" t="s">
        <v>1183</v>
      </c>
      <c r="H712" s="31" t="s">
        <v>1333</v>
      </c>
      <c r="I712" s="161" t="s">
        <v>1334</v>
      </c>
      <c r="J712" s="162">
        <v>0.81</v>
      </c>
    </row>
    <row r="713" spans="1:10" ht="14.25" customHeight="1" x14ac:dyDescent="0.25">
      <c r="A713" s="53" t="s">
        <v>75</v>
      </c>
      <c r="B713" s="53" t="s">
        <v>1335</v>
      </c>
      <c r="C713" s="229" t="s">
        <v>1336</v>
      </c>
      <c r="D713" s="229"/>
      <c r="E713" s="229"/>
      <c r="F713" s="229"/>
      <c r="G713" s="31" t="s">
        <v>1183</v>
      </c>
      <c r="H713" s="31" t="s">
        <v>1321</v>
      </c>
      <c r="I713" s="161" t="s">
        <v>1337</v>
      </c>
      <c r="J713" s="162">
        <v>11.28</v>
      </c>
    </row>
    <row r="714" spans="1:10" ht="14.25" customHeight="1" x14ac:dyDescent="0.25">
      <c r="A714" s="53" t="s">
        <v>1317</v>
      </c>
      <c r="B714" s="53" t="s">
        <v>1250</v>
      </c>
      <c r="C714" s="229" t="s">
        <v>1338</v>
      </c>
      <c r="D714" s="229"/>
      <c r="E714" s="229"/>
      <c r="F714" s="229"/>
      <c r="G714" s="31" t="s">
        <v>1197</v>
      </c>
      <c r="H714" s="160">
        <v>1.02</v>
      </c>
      <c r="I714" s="162">
        <v>36.119999999999997</v>
      </c>
      <c r="J714" s="162">
        <f>H714*I714</f>
        <v>36.842399999999998</v>
      </c>
    </row>
    <row r="715" spans="1:10" ht="14.25" customHeight="1" x14ac:dyDescent="0.25">
      <c r="C715" s="230" t="s">
        <v>1167</v>
      </c>
      <c r="D715" s="230"/>
      <c r="E715" s="230"/>
      <c r="F715" s="230"/>
      <c r="G715" s="230"/>
      <c r="H715" s="230"/>
      <c r="I715" s="230"/>
      <c r="J715" s="164">
        <f>SUM(J712:J714)</f>
        <v>48.932400000000001</v>
      </c>
    </row>
    <row r="716" spans="1:10" x14ac:dyDescent="0.25">
      <c r="C716" s="229"/>
      <c r="D716" s="229"/>
      <c r="E716" s="229"/>
      <c r="F716" s="229"/>
      <c r="G716" s="229"/>
      <c r="H716" s="229"/>
      <c r="I716" s="229"/>
      <c r="J716" s="229"/>
    </row>
    <row r="717" spans="1:10" ht="14.25" customHeight="1" x14ac:dyDescent="0.25">
      <c r="C717" s="228" t="s">
        <v>1134</v>
      </c>
      <c r="D717" s="228"/>
      <c r="E717" s="228"/>
      <c r="F717" s="228"/>
      <c r="G717" s="228"/>
      <c r="H717" s="228"/>
      <c r="I717" s="228"/>
      <c r="J717" s="167">
        <f>J709+J715</f>
        <v>78.982399999999998</v>
      </c>
    </row>
    <row r="718" spans="1:10" x14ac:dyDescent="0.25">
      <c r="C718" s="229"/>
      <c r="D718" s="229"/>
      <c r="E718" s="229"/>
      <c r="F718" s="229"/>
      <c r="G718" s="229"/>
      <c r="H718" s="229"/>
      <c r="I718" s="229"/>
      <c r="J718" s="229"/>
    </row>
    <row r="719" spans="1:10" ht="14.25" customHeight="1" x14ac:dyDescent="0.25">
      <c r="C719" s="228" t="s">
        <v>1135</v>
      </c>
      <c r="D719" s="228"/>
      <c r="E719" s="228"/>
      <c r="F719" s="228"/>
      <c r="G719" s="228"/>
      <c r="H719" s="228"/>
      <c r="I719" s="228"/>
      <c r="J719" s="167">
        <v>0</v>
      </c>
    </row>
    <row r="720" spans="1:10" x14ac:dyDescent="0.25">
      <c r="C720" s="229"/>
      <c r="D720" s="229"/>
      <c r="E720" s="229"/>
      <c r="F720" s="229"/>
      <c r="G720" s="229"/>
      <c r="H720" s="229"/>
      <c r="I720" s="229"/>
      <c r="J720" s="229"/>
    </row>
    <row r="721" spans="1:10" ht="14.25" customHeight="1" x14ac:dyDescent="0.25">
      <c r="C721" s="228" t="s">
        <v>1136</v>
      </c>
      <c r="D721" s="228"/>
      <c r="E721" s="228"/>
      <c r="F721" s="228"/>
      <c r="G721" s="228"/>
      <c r="H721" s="228"/>
      <c r="I721" s="228"/>
      <c r="J721" s="167">
        <f>J717+J719</f>
        <v>78.982399999999998</v>
      </c>
    </row>
    <row r="722" spans="1:10" x14ac:dyDescent="0.25">
      <c r="C722" s="168"/>
      <c r="D722" s="20"/>
      <c r="E722" s="20"/>
      <c r="F722" s="20"/>
      <c r="G722" s="20"/>
      <c r="H722" s="20"/>
      <c r="I722" s="20"/>
      <c r="J722" s="20"/>
    </row>
    <row r="723" spans="1:10" x14ac:dyDescent="0.25">
      <c r="C723" s="237"/>
      <c r="D723" s="237"/>
      <c r="E723" s="237"/>
      <c r="F723" s="237"/>
      <c r="G723" s="237"/>
      <c r="H723" s="237"/>
      <c r="I723" s="237"/>
      <c r="J723" s="237"/>
    </row>
    <row r="724" spans="1:10" x14ac:dyDescent="0.25">
      <c r="C724" s="169"/>
      <c r="D724" s="169"/>
      <c r="E724" s="169"/>
      <c r="F724" s="169"/>
      <c r="G724" s="169"/>
      <c r="H724" s="169"/>
      <c r="I724" s="169"/>
      <c r="J724" s="169"/>
    </row>
    <row r="725" spans="1:10" x14ac:dyDescent="0.25">
      <c r="C725" s="238"/>
      <c r="D725" s="238"/>
      <c r="E725" s="238"/>
      <c r="F725" s="238"/>
      <c r="G725" s="238"/>
      <c r="H725" s="238"/>
      <c r="I725" s="239"/>
      <c r="J725" s="239"/>
    </row>
    <row r="726" spans="1:10" x14ac:dyDescent="0.25">
      <c r="C726" s="232"/>
      <c r="D726" s="232"/>
      <c r="E726" s="232"/>
      <c r="F726" s="232"/>
      <c r="G726" s="232"/>
      <c r="H726" s="232"/>
      <c r="I726" s="232"/>
      <c r="J726" s="232"/>
    </row>
    <row r="727" spans="1:10" x14ac:dyDescent="0.25">
      <c r="C727" s="232"/>
      <c r="D727" s="232"/>
      <c r="E727" s="232"/>
      <c r="F727" s="232"/>
      <c r="G727" s="232"/>
      <c r="H727" s="232"/>
      <c r="I727" s="232"/>
      <c r="J727" s="232"/>
    </row>
    <row r="728" spans="1:10" x14ac:dyDescent="0.25">
      <c r="C728" s="175"/>
      <c r="D728" s="176"/>
      <c r="E728" s="176"/>
      <c r="F728" s="176"/>
      <c r="G728" s="176"/>
      <c r="H728" s="176"/>
      <c r="I728" s="176"/>
      <c r="J728" s="177"/>
    </row>
    <row r="729" spans="1:10" x14ac:dyDescent="0.25">
      <c r="C729" s="233"/>
      <c r="D729" s="233"/>
      <c r="E729" s="233"/>
      <c r="F729" s="233"/>
      <c r="G729" s="233"/>
      <c r="H729" s="233"/>
      <c r="I729" s="233"/>
      <c r="J729" s="233"/>
    </row>
    <row r="730" spans="1:10" x14ac:dyDescent="0.25">
      <c r="C730" s="181"/>
      <c r="D730" s="181"/>
      <c r="E730" s="181"/>
      <c r="F730" s="181"/>
      <c r="G730" s="181"/>
      <c r="H730" s="181"/>
      <c r="I730" s="181"/>
      <c r="J730" s="181"/>
    </row>
    <row r="731" spans="1:10" x14ac:dyDescent="0.25">
      <c r="C731" s="178"/>
      <c r="D731" s="178"/>
      <c r="E731" s="178"/>
      <c r="F731" s="178"/>
      <c r="G731" s="178"/>
      <c r="H731" s="178"/>
      <c r="I731" s="178"/>
      <c r="J731" s="178"/>
    </row>
    <row r="732" spans="1:10" x14ac:dyDescent="0.25">
      <c r="C732" s="179"/>
      <c r="D732" s="234"/>
      <c r="E732" s="234"/>
      <c r="F732" s="234"/>
      <c r="G732" s="235"/>
      <c r="H732" s="235"/>
      <c r="I732" s="235"/>
      <c r="J732" s="235"/>
    </row>
    <row r="733" spans="1:10" x14ac:dyDescent="0.25">
      <c r="C733" s="179"/>
      <c r="D733" s="234"/>
      <c r="E733" s="234"/>
      <c r="F733" s="234"/>
      <c r="G733" s="234"/>
      <c r="H733" s="234"/>
      <c r="I733" s="234"/>
      <c r="J733" s="179"/>
    </row>
    <row r="734" spans="1:10" x14ac:dyDescent="0.25">
      <c r="C734" s="179"/>
      <c r="D734" s="234"/>
      <c r="E734" s="234"/>
      <c r="F734" s="234"/>
      <c r="G734" s="234"/>
      <c r="H734" s="234"/>
      <c r="I734" s="234"/>
      <c r="J734" s="234"/>
    </row>
    <row r="735" spans="1:10" s="187" customFormat="1" ht="24.95" customHeight="1" x14ac:dyDescent="0.25">
      <c r="A735" s="155" t="s">
        <v>1121</v>
      </c>
      <c r="B735" s="156" t="s">
        <v>487</v>
      </c>
      <c r="C735" s="240" t="s">
        <v>488</v>
      </c>
      <c r="D735" s="240"/>
      <c r="E735" s="240"/>
      <c r="F735" s="240"/>
      <c r="G735" s="240" t="s">
        <v>1168</v>
      </c>
      <c r="H735" s="240"/>
      <c r="I735" s="240"/>
      <c r="J735" s="157" t="s">
        <v>1168</v>
      </c>
    </row>
    <row r="736" spans="1:10" x14ac:dyDescent="0.25">
      <c r="C736" s="229"/>
      <c r="D736" s="229"/>
      <c r="E736" s="229"/>
      <c r="F736" s="229"/>
      <c r="G736" s="229"/>
      <c r="H736" s="229"/>
      <c r="I736" s="229"/>
      <c r="J736" s="229"/>
    </row>
    <row r="737" spans="1:10" x14ac:dyDescent="0.25">
      <c r="A737" s="53" t="s">
        <v>1123</v>
      </c>
      <c r="B737" s="53" t="s">
        <v>21</v>
      </c>
      <c r="C737" s="241" t="s">
        <v>1124</v>
      </c>
      <c r="D737" s="241"/>
      <c r="E737" s="241"/>
      <c r="F737" s="241"/>
      <c r="G737" s="184" t="s">
        <v>53</v>
      </c>
      <c r="H737" s="182" t="s">
        <v>1125</v>
      </c>
      <c r="I737" s="182" t="s">
        <v>1126</v>
      </c>
      <c r="J737" s="183" t="s">
        <v>1127</v>
      </c>
    </row>
    <row r="738" spans="1:10" ht="14.25" customHeight="1" x14ac:dyDescent="0.25">
      <c r="A738" s="53" t="s">
        <v>27</v>
      </c>
      <c r="B738" s="53">
        <v>88316</v>
      </c>
      <c r="C738" s="229" t="s">
        <v>1130</v>
      </c>
      <c r="D738" s="229"/>
      <c r="E738" s="229"/>
      <c r="F738" s="229"/>
      <c r="G738" s="31" t="s">
        <v>1129</v>
      </c>
      <c r="H738" s="161" t="s">
        <v>1327</v>
      </c>
      <c r="I738" s="161" t="s">
        <v>1145</v>
      </c>
      <c r="J738" s="161" t="s">
        <v>1328</v>
      </c>
    </row>
    <row r="739" spans="1:10" ht="14.25" customHeight="1" x14ac:dyDescent="0.25">
      <c r="A739" s="53" t="s">
        <v>27</v>
      </c>
      <c r="B739" s="53">
        <v>88256</v>
      </c>
      <c r="C739" s="229" t="s">
        <v>1309</v>
      </c>
      <c r="D739" s="229"/>
      <c r="E739" s="229"/>
      <c r="F739" s="229"/>
      <c r="G739" s="31" t="s">
        <v>1129</v>
      </c>
      <c r="H739" s="161" t="s">
        <v>1327</v>
      </c>
      <c r="I739" s="161" t="s">
        <v>1311</v>
      </c>
      <c r="J739" s="161" t="s">
        <v>1329</v>
      </c>
    </row>
    <row r="740" spans="1:10" ht="14.25" customHeight="1" x14ac:dyDescent="0.25">
      <c r="A740" s="20"/>
      <c r="B740" s="20"/>
      <c r="C740" s="230" t="s">
        <v>1131</v>
      </c>
      <c r="D740" s="230"/>
      <c r="E740" s="230"/>
      <c r="F740" s="230"/>
      <c r="G740" s="230"/>
      <c r="H740" s="230"/>
      <c r="I740" s="230"/>
      <c r="J740" s="161" t="s">
        <v>1330</v>
      </c>
    </row>
    <row r="741" spans="1:10" ht="14.25" customHeight="1" x14ac:dyDescent="0.25">
      <c r="A741" s="20"/>
      <c r="B741" s="20"/>
      <c r="C741" s="230" t="s">
        <v>1132</v>
      </c>
      <c r="D741" s="230"/>
      <c r="E741" s="230"/>
      <c r="F741" s="230"/>
      <c r="G741" s="230"/>
      <c r="H741" s="230"/>
      <c r="I741" s="230"/>
      <c r="J741" s="163" t="s">
        <v>1147</v>
      </c>
    </row>
    <row r="742" spans="1:10" x14ac:dyDescent="0.25">
      <c r="A742" s="20"/>
      <c r="B742" s="20"/>
      <c r="C742" s="165"/>
      <c r="D742" s="20"/>
      <c r="E742" s="20"/>
      <c r="F742" s="20"/>
      <c r="G742" s="20"/>
      <c r="H742" s="20"/>
      <c r="I742" s="20"/>
      <c r="J742" s="166"/>
    </row>
    <row r="743" spans="1:10" ht="14.25" customHeight="1" x14ac:dyDescent="0.25">
      <c r="A743" s="20"/>
      <c r="B743" s="20"/>
      <c r="C743" s="230" t="s">
        <v>1133</v>
      </c>
      <c r="D743" s="230"/>
      <c r="E743" s="230"/>
      <c r="F743" s="230"/>
      <c r="G743" s="230"/>
      <c r="H743" s="230"/>
      <c r="I743" s="230"/>
      <c r="J743" s="163">
        <v>30.05</v>
      </c>
    </row>
    <row r="744" spans="1:10" x14ac:dyDescent="0.25">
      <c r="A744" s="20"/>
      <c r="B744" s="20"/>
      <c r="C744" s="229"/>
      <c r="D744" s="229"/>
      <c r="E744" s="229"/>
      <c r="F744" s="229"/>
      <c r="G744" s="229"/>
      <c r="H744" s="229"/>
      <c r="I744" s="229"/>
      <c r="J744" s="229"/>
    </row>
    <row r="745" spans="1:10" ht="21" customHeight="1" x14ac:dyDescent="0.25">
      <c r="A745" s="20"/>
      <c r="B745" s="20"/>
      <c r="C745" s="228" t="s">
        <v>1163</v>
      </c>
      <c r="D745" s="228"/>
      <c r="E745" s="228"/>
      <c r="F745" s="228"/>
      <c r="G745" s="158" t="s">
        <v>53</v>
      </c>
      <c r="H745" s="157" t="s">
        <v>1164</v>
      </c>
      <c r="I745" s="157" t="s">
        <v>1126</v>
      </c>
      <c r="J745" s="159" t="s">
        <v>1127</v>
      </c>
    </row>
    <row r="746" spans="1:10" ht="14.25" customHeight="1" x14ac:dyDescent="0.25">
      <c r="A746" s="53" t="s">
        <v>75</v>
      </c>
      <c r="B746" s="53" t="s">
        <v>1331</v>
      </c>
      <c r="C746" s="229" t="s">
        <v>1332</v>
      </c>
      <c r="D746" s="229"/>
      <c r="E746" s="229"/>
      <c r="F746" s="229"/>
      <c r="G746" s="31" t="s">
        <v>1183</v>
      </c>
      <c r="H746" s="31" t="s">
        <v>1333</v>
      </c>
      <c r="I746" s="161" t="s">
        <v>1334</v>
      </c>
      <c r="J746" s="162">
        <v>0.81</v>
      </c>
    </row>
    <row r="747" spans="1:10" ht="14.25" customHeight="1" x14ac:dyDescent="0.25">
      <c r="A747" s="53" t="s">
        <v>75</v>
      </c>
      <c r="B747" s="53" t="s">
        <v>1335</v>
      </c>
      <c r="C747" s="229" t="s">
        <v>1336</v>
      </c>
      <c r="D747" s="229"/>
      <c r="E747" s="229"/>
      <c r="F747" s="229"/>
      <c r="G747" s="31" t="s">
        <v>1183</v>
      </c>
      <c r="H747" s="31" t="s">
        <v>1321</v>
      </c>
      <c r="I747" s="161" t="s">
        <v>1337</v>
      </c>
      <c r="J747" s="162">
        <v>11.28</v>
      </c>
    </row>
    <row r="748" spans="1:10" ht="14.25" customHeight="1" x14ac:dyDescent="0.25">
      <c r="A748" s="53" t="s">
        <v>1317</v>
      </c>
      <c r="B748" s="53" t="s">
        <v>1260</v>
      </c>
      <c r="C748" s="229" t="s">
        <v>1339</v>
      </c>
      <c r="D748" s="229"/>
      <c r="E748" s="229"/>
      <c r="F748" s="229"/>
      <c r="G748" s="31" t="s">
        <v>1197</v>
      </c>
      <c r="H748" s="160">
        <v>1.02</v>
      </c>
      <c r="I748" s="161">
        <v>33.89</v>
      </c>
      <c r="J748" s="162">
        <f>H748*I748</f>
        <v>34.567799999999998</v>
      </c>
    </row>
    <row r="749" spans="1:10" ht="14.25" customHeight="1" x14ac:dyDescent="0.25">
      <c r="C749" s="230" t="s">
        <v>1167</v>
      </c>
      <c r="D749" s="230"/>
      <c r="E749" s="230"/>
      <c r="F749" s="230"/>
      <c r="G749" s="230"/>
      <c r="H749" s="230"/>
      <c r="I749" s="230"/>
      <c r="J749" s="164">
        <f>SUM(J746:J748)</f>
        <v>46.657799999999995</v>
      </c>
    </row>
    <row r="750" spans="1:10" x14ac:dyDescent="0.25">
      <c r="C750" s="229"/>
      <c r="D750" s="229"/>
      <c r="E750" s="229"/>
      <c r="F750" s="229"/>
      <c r="G750" s="229"/>
      <c r="H750" s="229"/>
      <c r="I750" s="229"/>
      <c r="J750" s="229"/>
    </row>
    <row r="751" spans="1:10" ht="14.25" customHeight="1" x14ac:dyDescent="0.25">
      <c r="C751" s="228" t="s">
        <v>1134</v>
      </c>
      <c r="D751" s="228"/>
      <c r="E751" s="228"/>
      <c r="F751" s="228"/>
      <c r="G751" s="228"/>
      <c r="H751" s="228"/>
      <c r="I751" s="228"/>
      <c r="J751" s="167">
        <f>J743+J749</f>
        <v>76.707799999999992</v>
      </c>
    </row>
    <row r="752" spans="1:10" x14ac:dyDescent="0.25">
      <c r="C752" s="229"/>
      <c r="D752" s="229"/>
      <c r="E752" s="229"/>
      <c r="F752" s="229"/>
      <c r="G752" s="229"/>
      <c r="H752" s="229"/>
      <c r="I752" s="229"/>
      <c r="J752" s="229"/>
    </row>
    <row r="753" spans="1:10" ht="14.25" customHeight="1" x14ac:dyDescent="0.25">
      <c r="C753" s="228" t="s">
        <v>1135</v>
      </c>
      <c r="D753" s="228"/>
      <c r="E753" s="228"/>
      <c r="F753" s="228"/>
      <c r="G753" s="228"/>
      <c r="H753" s="228"/>
      <c r="I753" s="228"/>
      <c r="J753" s="167">
        <v>0</v>
      </c>
    </row>
    <row r="754" spans="1:10" x14ac:dyDescent="0.25">
      <c r="C754" s="229"/>
      <c r="D754" s="229"/>
      <c r="E754" s="229"/>
      <c r="F754" s="229"/>
      <c r="G754" s="229"/>
      <c r="H754" s="229"/>
      <c r="I754" s="229"/>
      <c r="J754" s="229"/>
    </row>
    <row r="755" spans="1:10" ht="14.25" customHeight="1" x14ac:dyDescent="0.25">
      <c r="C755" s="228" t="s">
        <v>1136</v>
      </c>
      <c r="D755" s="228"/>
      <c r="E755" s="228"/>
      <c r="F755" s="228"/>
      <c r="G755" s="228"/>
      <c r="H755" s="228"/>
      <c r="I755" s="228"/>
      <c r="J755" s="167">
        <f>J751+J753</f>
        <v>76.707799999999992</v>
      </c>
    </row>
    <row r="756" spans="1:10" x14ac:dyDescent="0.25">
      <c r="C756" s="20"/>
      <c r="D756" s="20"/>
      <c r="E756" s="20"/>
      <c r="F756" s="20"/>
      <c r="G756" s="20"/>
      <c r="H756" s="20"/>
      <c r="I756" s="20"/>
      <c r="J756" s="20"/>
    </row>
    <row r="757" spans="1:10" x14ac:dyDescent="0.25">
      <c r="C757" s="20"/>
      <c r="D757" s="20"/>
      <c r="E757" s="20"/>
      <c r="F757" s="20"/>
      <c r="G757" s="20"/>
      <c r="H757" s="20"/>
      <c r="I757" s="20"/>
      <c r="J757" s="20"/>
    </row>
    <row r="758" spans="1:10" s="187" customFormat="1" ht="24.95" customHeight="1" x14ac:dyDescent="0.25">
      <c r="A758" s="155" t="s">
        <v>1121</v>
      </c>
      <c r="B758" s="156" t="s">
        <v>557</v>
      </c>
      <c r="C758" s="240" t="s">
        <v>558</v>
      </c>
      <c r="D758" s="240"/>
      <c r="E758" s="240"/>
      <c r="F758" s="240"/>
      <c r="G758" s="240"/>
      <c r="H758" s="240"/>
      <c r="I758" s="240"/>
      <c r="J758" s="157" t="s">
        <v>1122</v>
      </c>
    </row>
    <row r="759" spans="1:10" x14ac:dyDescent="0.25">
      <c r="C759" s="229"/>
      <c r="D759" s="229"/>
      <c r="E759" s="229"/>
      <c r="F759" s="229"/>
      <c r="G759" s="229"/>
      <c r="H759" s="229"/>
      <c r="I759" s="229"/>
      <c r="J759" s="229"/>
    </row>
    <row r="760" spans="1:10" ht="21" customHeight="1" x14ac:dyDescent="0.25">
      <c r="A760" s="53" t="s">
        <v>1123</v>
      </c>
      <c r="B760" s="53" t="s">
        <v>21</v>
      </c>
      <c r="C760" s="228" t="s">
        <v>1124</v>
      </c>
      <c r="D760" s="228"/>
      <c r="E760" s="228"/>
      <c r="F760" s="228"/>
      <c r="G760" s="158" t="s">
        <v>53</v>
      </c>
      <c r="H760" s="157" t="s">
        <v>1125</v>
      </c>
      <c r="I760" s="157" t="s">
        <v>1126</v>
      </c>
      <c r="J760" s="159" t="s">
        <v>1127</v>
      </c>
    </row>
    <row r="761" spans="1:10" ht="14.25" customHeight="1" x14ac:dyDescent="0.25">
      <c r="A761" s="53" t="s">
        <v>27</v>
      </c>
      <c r="B761" s="53">
        <v>88248</v>
      </c>
      <c r="C761" s="229" t="s">
        <v>1138</v>
      </c>
      <c r="D761" s="229"/>
      <c r="E761" s="229"/>
      <c r="F761" s="229"/>
      <c r="G761" s="31" t="s">
        <v>1129</v>
      </c>
      <c r="H761" s="161" t="s">
        <v>1340</v>
      </c>
      <c r="I761" s="161" t="s">
        <v>1341</v>
      </c>
      <c r="J761" s="161" t="s">
        <v>1342</v>
      </c>
    </row>
    <row r="762" spans="1:10" ht="14.25" customHeight="1" x14ac:dyDescent="0.25">
      <c r="A762" s="53" t="s">
        <v>27</v>
      </c>
      <c r="B762" s="53">
        <v>88267</v>
      </c>
      <c r="C762" s="229" t="s">
        <v>1137</v>
      </c>
      <c r="D762" s="229"/>
      <c r="E762" s="229"/>
      <c r="F762" s="229"/>
      <c r="G762" s="31" t="s">
        <v>1129</v>
      </c>
      <c r="H762" s="161" t="s">
        <v>1340</v>
      </c>
      <c r="I762" s="161" t="s">
        <v>1343</v>
      </c>
      <c r="J762" s="161" t="s">
        <v>1287</v>
      </c>
    </row>
    <row r="763" spans="1:10" ht="14.25" customHeight="1" x14ac:dyDescent="0.25">
      <c r="C763" s="230" t="s">
        <v>1131</v>
      </c>
      <c r="D763" s="230"/>
      <c r="E763" s="230"/>
      <c r="F763" s="230"/>
      <c r="G763" s="230"/>
      <c r="H763" s="230"/>
      <c r="I763" s="230"/>
      <c r="J763" s="161" t="s">
        <v>1344</v>
      </c>
    </row>
    <row r="764" spans="1:10" ht="14.25" customHeight="1" x14ac:dyDescent="0.25">
      <c r="C764" s="230" t="s">
        <v>1132</v>
      </c>
      <c r="D764" s="230"/>
      <c r="E764" s="230"/>
      <c r="F764" s="230"/>
      <c r="G764" s="230"/>
      <c r="H764" s="230"/>
      <c r="I764" s="230"/>
      <c r="J764" s="163" t="s">
        <v>1147</v>
      </c>
    </row>
    <row r="765" spans="1:10" x14ac:dyDescent="0.25">
      <c r="C765" s="195"/>
      <c r="J765" s="196"/>
    </row>
    <row r="766" spans="1:10" ht="14.25" customHeight="1" x14ac:dyDescent="0.25">
      <c r="C766" s="230" t="s">
        <v>1133</v>
      </c>
      <c r="D766" s="230"/>
      <c r="E766" s="230"/>
      <c r="F766" s="230"/>
      <c r="G766" s="230"/>
      <c r="H766" s="230"/>
      <c r="I766" s="230"/>
      <c r="J766" s="163" t="s">
        <v>1344</v>
      </c>
    </row>
    <row r="767" spans="1:10" x14ac:dyDescent="0.25">
      <c r="C767" s="229"/>
      <c r="D767" s="229"/>
      <c r="E767" s="229"/>
      <c r="F767" s="229"/>
      <c r="G767" s="229"/>
      <c r="H767" s="229"/>
      <c r="I767" s="229"/>
      <c r="J767" s="229"/>
    </row>
    <row r="768" spans="1:10" ht="21" customHeight="1" x14ac:dyDescent="0.25">
      <c r="C768" s="228" t="s">
        <v>1163</v>
      </c>
      <c r="D768" s="228"/>
      <c r="E768" s="228"/>
      <c r="F768" s="228"/>
      <c r="G768" s="158" t="s">
        <v>53</v>
      </c>
      <c r="H768" s="157" t="s">
        <v>1164</v>
      </c>
      <c r="I768" s="157" t="s">
        <v>1126</v>
      </c>
      <c r="J768" s="159" t="s">
        <v>1127</v>
      </c>
    </row>
    <row r="769" spans="1:10" ht="14.25" customHeight="1" x14ac:dyDescent="0.25">
      <c r="A769" s="53" t="s">
        <v>27</v>
      </c>
      <c r="B769" s="53">
        <v>122</v>
      </c>
      <c r="C769" s="229" t="s">
        <v>1345</v>
      </c>
      <c r="D769" s="229"/>
      <c r="E769" s="229"/>
      <c r="F769" s="229"/>
      <c r="G769" s="31" t="s">
        <v>1166</v>
      </c>
      <c r="H769" s="161" t="s">
        <v>1346</v>
      </c>
      <c r="I769" s="161" t="s">
        <v>1347</v>
      </c>
      <c r="J769" s="161" t="s">
        <v>1348</v>
      </c>
    </row>
    <row r="770" spans="1:10" ht="14.25" customHeight="1" x14ac:dyDescent="0.25">
      <c r="A770" s="53" t="s">
        <v>27</v>
      </c>
      <c r="B770" s="53">
        <v>20083</v>
      </c>
      <c r="C770" s="229" t="s">
        <v>1349</v>
      </c>
      <c r="D770" s="229"/>
      <c r="E770" s="229"/>
      <c r="F770" s="229"/>
      <c r="G770" s="31" t="s">
        <v>1166</v>
      </c>
      <c r="H770" s="161" t="s">
        <v>1350</v>
      </c>
      <c r="I770" s="161" t="s">
        <v>1351</v>
      </c>
      <c r="J770" s="161" t="s">
        <v>1348</v>
      </c>
    </row>
    <row r="771" spans="1:10" ht="14.25" customHeight="1" x14ac:dyDescent="0.25">
      <c r="A771" s="53" t="s">
        <v>27</v>
      </c>
      <c r="B771" s="53">
        <v>38383</v>
      </c>
      <c r="C771" s="229" t="s">
        <v>1352</v>
      </c>
      <c r="D771" s="229"/>
      <c r="E771" s="229"/>
      <c r="F771" s="229"/>
      <c r="G771" s="31" t="s">
        <v>1166</v>
      </c>
      <c r="H771" s="161" t="s">
        <v>1353</v>
      </c>
      <c r="I771" s="161" t="s">
        <v>1354</v>
      </c>
      <c r="J771" s="161" t="s">
        <v>1355</v>
      </c>
    </row>
    <row r="772" spans="1:10" ht="14.25" customHeight="1" x14ac:dyDescent="0.25">
      <c r="A772" s="53" t="s">
        <v>27</v>
      </c>
      <c r="B772" s="53">
        <v>3515</v>
      </c>
      <c r="C772" s="229" t="s">
        <v>1356</v>
      </c>
      <c r="D772" s="229"/>
      <c r="E772" s="229"/>
      <c r="F772" s="229"/>
      <c r="G772" s="31" t="s">
        <v>1166</v>
      </c>
      <c r="H772" s="161" t="s">
        <v>1198</v>
      </c>
      <c r="I772" s="161" t="s">
        <v>1357</v>
      </c>
      <c r="J772" s="161" t="s">
        <v>1357</v>
      </c>
    </row>
    <row r="773" spans="1:10" ht="14.25" customHeight="1" x14ac:dyDescent="0.25">
      <c r="C773" s="230" t="s">
        <v>1167</v>
      </c>
      <c r="D773" s="230"/>
      <c r="E773" s="230"/>
      <c r="F773" s="230"/>
      <c r="G773" s="230"/>
      <c r="H773" s="230"/>
      <c r="I773" s="230"/>
      <c r="J773" s="163" t="s">
        <v>1358</v>
      </c>
    </row>
    <row r="774" spans="1:10" x14ac:dyDescent="0.25">
      <c r="C774" s="229"/>
      <c r="D774" s="229"/>
      <c r="E774" s="229"/>
      <c r="F774" s="229"/>
      <c r="G774" s="229"/>
      <c r="H774" s="229"/>
      <c r="I774" s="229"/>
      <c r="J774" s="229"/>
    </row>
    <row r="775" spans="1:10" ht="14.25" customHeight="1" x14ac:dyDescent="0.25">
      <c r="C775" s="228" t="s">
        <v>1134</v>
      </c>
      <c r="D775" s="228"/>
      <c r="E775" s="228"/>
      <c r="F775" s="228"/>
      <c r="G775" s="228"/>
      <c r="H775" s="228"/>
      <c r="I775" s="228"/>
      <c r="J775" s="159" t="s">
        <v>1359</v>
      </c>
    </row>
    <row r="776" spans="1:10" x14ac:dyDescent="0.25">
      <c r="C776" s="229"/>
      <c r="D776" s="229"/>
      <c r="E776" s="229"/>
      <c r="F776" s="229"/>
      <c r="G776" s="229"/>
      <c r="H776" s="229"/>
      <c r="I776" s="229"/>
      <c r="J776" s="229"/>
    </row>
    <row r="777" spans="1:10" ht="14.25" customHeight="1" x14ac:dyDescent="0.25">
      <c r="C777" s="228" t="s">
        <v>1135</v>
      </c>
      <c r="D777" s="228"/>
      <c r="E777" s="228"/>
      <c r="F777" s="228"/>
      <c r="G777" s="228"/>
      <c r="H777" s="228"/>
      <c r="I777" s="228"/>
      <c r="J777" s="159" t="s">
        <v>1147</v>
      </c>
    </row>
    <row r="778" spans="1:10" x14ac:dyDescent="0.25">
      <c r="C778" s="229"/>
      <c r="D778" s="229"/>
      <c r="E778" s="229"/>
      <c r="F778" s="229"/>
      <c r="G778" s="229"/>
      <c r="H778" s="229"/>
      <c r="I778" s="229"/>
      <c r="J778" s="229"/>
    </row>
    <row r="779" spans="1:10" ht="14.25" customHeight="1" x14ac:dyDescent="0.25">
      <c r="C779" s="228" t="s">
        <v>1136</v>
      </c>
      <c r="D779" s="228"/>
      <c r="E779" s="228"/>
      <c r="F779" s="228"/>
      <c r="G779" s="228"/>
      <c r="H779" s="228"/>
      <c r="I779" s="228"/>
      <c r="J779" s="159" t="s">
        <v>1359</v>
      </c>
    </row>
    <row r="780" spans="1:10" x14ac:dyDescent="0.25">
      <c r="C780" s="20"/>
      <c r="D780" s="20"/>
      <c r="E780" s="20"/>
      <c r="F780" s="20"/>
      <c r="G780" s="20"/>
      <c r="H780" s="20"/>
      <c r="I780" s="20"/>
      <c r="J780" s="20"/>
    </row>
    <row r="781" spans="1:10" x14ac:dyDescent="0.25">
      <c r="C781" s="20"/>
      <c r="D781" s="20"/>
      <c r="E781" s="20"/>
      <c r="F781" s="20"/>
      <c r="G781" s="20"/>
      <c r="H781" s="20"/>
      <c r="I781" s="20"/>
      <c r="J781" s="20"/>
    </row>
    <row r="782" spans="1:10" x14ac:dyDescent="0.25">
      <c r="C782" s="20"/>
      <c r="D782" s="20"/>
      <c r="E782" s="20"/>
      <c r="F782" s="20"/>
      <c r="G782" s="20"/>
      <c r="H782" s="20"/>
      <c r="I782" s="20"/>
      <c r="J782" s="20"/>
    </row>
    <row r="783" spans="1:10" x14ac:dyDescent="0.25">
      <c r="C783" s="20"/>
      <c r="D783" s="20"/>
      <c r="E783" s="20"/>
      <c r="F783" s="20"/>
      <c r="G783" s="20"/>
      <c r="H783" s="20"/>
      <c r="I783" s="20"/>
      <c r="J783" s="20"/>
    </row>
    <row r="784" spans="1:10" x14ac:dyDescent="0.25">
      <c r="C784" s="20"/>
      <c r="D784" s="20"/>
      <c r="E784" s="20"/>
      <c r="F784" s="20"/>
      <c r="G784" s="20"/>
      <c r="H784" s="20"/>
      <c r="I784" s="20"/>
      <c r="J784" s="20"/>
    </row>
    <row r="785" spans="1:10" x14ac:dyDescent="0.25">
      <c r="C785" s="20"/>
      <c r="D785" s="20"/>
      <c r="E785" s="20"/>
      <c r="F785" s="20"/>
      <c r="G785" s="20"/>
      <c r="H785" s="20"/>
      <c r="I785" s="20"/>
      <c r="J785" s="20"/>
    </row>
    <row r="786" spans="1:10" x14ac:dyDescent="0.25">
      <c r="C786" s="20"/>
      <c r="D786" s="20"/>
      <c r="E786" s="20"/>
      <c r="F786" s="20"/>
      <c r="G786" s="20"/>
      <c r="H786" s="20"/>
      <c r="I786" s="20"/>
      <c r="J786" s="20"/>
    </row>
    <row r="787" spans="1:10" x14ac:dyDescent="0.25">
      <c r="C787" s="20"/>
      <c r="D787" s="20"/>
      <c r="E787" s="20"/>
      <c r="F787" s="20"/>
      <c r="G787" s="20"/>
      <c r="H787" s="20"/>
      <c r="I787" s="20"/>
      <c r="J787" s="20"/>
    </row>
    <row r="788" spans="1:10" x14ac:dyDescent="0.25">
      <c r="C788" s="20"/>
      <c r="D788" s="20"/>
      <c r="E788" s="20"/>
      <c r="F788" s="20"/>
      <c r="G788" s="20"/>
      <c r="H788" s="20"/>
      <c r="I788" s="20"/>
      <c r="J788" s="20"/>
    </row>
    <row r="789" spans="1:10" x14ac:dyDescent="0.25">
      <c r="C789" s="20"/>
      <c r="D789" s="20"/>
      <c r="E789" s="20"/>
      <c r="F789" s="20"/>
      <c r="G789" s="20"/>
      <c r="H789" s="20"/>
      <c r="I789" s="20"/>
      <c r="J789" s="20"/>
    </row>
    <row r="790" spans="1:10" x14ac:dyDescent="0.25">
      <c r="C790" s="20"/>
      <c r="D790" s="20"/>
      <c r="E790" s="20"/>
      <c r="F790" s="20"/>
      <c r="G790" s="20"/>
      <c r="H790" s="20"/>
      <c r="I790" s="20"/>
      <c r="J790" s="20"/>
    </row>
    <row r="791" spans="1:10" s="187" customFormat="1" ht="24.95" customHeight="1" x14ac:dyDescent="0.25">
      <c r="A791" s="155" t="s">
        <v>1121</v>
      </c>
      <c r="B791" s="156" t="s">
        <v>599</v>
      </c>
      <c r="C791" s="240" t="s">
        <v>1360</v>
      </c>
      <c r="D791" s="240"/>
      <c r="E791" s="240"/>
      <c r="F791" s="240"/>
      <c r="G791" s="240"/>
      <c r="H791" s="240"/>
      <c r="I791" s="240"/>
      <c r="J791" s="157" t="s">
        <v>1122</v>
      </c>
    </row>
    <row r="792" spans="1:10" x14ac:dyDescent="0.25">
      <c r="C792" s="229"/>
      <c r="D792" s="229"/>
      <c r="E792" s="229"/>
      <c r="F792" s="229"/>
      <c r="G792" s="229"/>
      <c r="H792" s="229"/>
      <c r="I792" s="229"/>
      <c r="J792" s="229"/>
    </row>
    <row r="793" spans="1:10" ht="21" customHeight="1" x14ac:dyDescent="0.25">
      <c r="A793" s="53" t="s">
        <v>1123</v>
      </c>
      <c r="B793" s="53" t="s">
        <v>21</v>
      </c>
      <c r="C793" s="228" t="s">
        <v>1124</v>
      </c>
      <c r="D793" s="228"/>
      <c r="E793" s="228"/>
      <c r="F793" s="228"/>
      <c r="G793" s="158" t="s">
        <v>53</v>
      </c>
      <c r="H793" s="157" t="s">
        <v>1125</v>
      </c>
      <c r="I793" s="157" t="s">
        <v>1126</v>
      </c>
      <c r="J793" s="159" t="s">
        <v>1127</v>
      </c>
    </row>
    <row r="794" spans="1:10" ht="14.25" customHeight="1" x14ac:dyDescent="0.25">
      <c r="A794" s="53" t="s">
        <v>27</v>
      </c>
      <c r="B794" s="53">
        <v>88248</v>
      </c>
      <c r="C794" s="229" t="s">
        <v>1138</v>
      </c>
      <c r="D794" s="229"/>
      <c r="E794" s="229"/>
      <c r="F794" s="229"/>
      <c r="G794" s="31" t="s">
        <v>1129</v>
      </c>
      <c r="H794" s="161" t="s">
        <v>1361</v>
      </c>
      <c r="I794" s="161" t="s">
        <v>1341</v>
      </c>
      <c r="J794" s="161" t="s">
        <v>1362</v>
      </c>
    </row>
    <row r="795" spans="1:10" ht="14.25" customHeight="1" x14ac:dyDescent="0.25">
      <c r="A795" s="53" t="s">
        <v>27</v>
      </c>
      <c r="B795" s="53">
        <v>88267</v>
      </c>
      <c r="C795" s="229" t="s">
        <v>1137</v>
      </c>
      <c r="D795" s="229"/>
      <c r="E795" s="229"/>
      <c r="F795" s="229"/>
      <c r="G795" s="31" t="s">
        <v>1129</v>
      </c>
      <c r="H795" s="161" t="s">
        <v>1361</v>
      </c>
      <c r="I795" s="161" t="s">
        <v>1343</v>
      </c>
      <c r="J795" s="161" t="s">
        <v>1363</v>
      </c>
    </row>
    <row r="796" spans="1:10" ht="14.25" customHeight="1" x14ac:dyDescent="0.25">
      <c r="C796" s="230" t="s">
        <v>1131</v>
      </c>
      <c r="D796" s="230"/>
      <c r="E796" s="230"/>
      <c r="F796" s="230"/>
      <c r="G796" s="230"/>
      <c r="H796" s="230"/>
      <c r="I796" s="230"/>
      <c r="J796" s="161" t="s">
        <v>1364</v>
      </c>
    </row>
    <row r="797" spans="1:10" ht="14.25" customHeight="1" x14ac:dyDescent="0.25">
      <c r="C797" s="230" t="s">
        <v>1132</v>
      </c>
      <c r="D797" s="230"/>
      <c r="E797" s="230"/>
      <c r="F797" s="230"/>
      <c r="G797" s="230"/>
      <c r="H797" s="230"/>
      <c r="I797" s="230"/>
      <c r="J797" s="163" t="s">
        <v>1147</v>
      </c>
    </row>
    <row r="798" spans="1:10" x14ac:dyDescent="0.25">
      <c r="C798" s="165"/>
      <c r="D798" s="20"/>
      <c r="E798" s="20"/>
      <c r="F798" s="20"/>
      <c r="G798" s="20"/>
      <c r="H798" s="20"/>
      <c r="I798" s="20"/>
      <c r="J798" s="166"/>
    </row>
    <row r="799" spans="1:10" ht="14.25" customHeight="1" x14ac:dyDescent="0.25">
      <c r="C799" s="230" t="s">
        <v>1133</v>
      </c>
      <c r="D799" s="230"/>
      <c r="E799" s="230"/>
      <c r="F799" s="230"/>
      <c r="G799" s="230"/>
      <c r="H799" s="230"/>
      <c r="I799" s="230"/>
      <c r="J799" s="163" t="s">
        <v>1364</v>
      </c>
    </row>
    <row r="800" spans="1:10" x14ac:dyDescent="0.25">
      <c r="C800" s="229"/>
      <c r="D800" s="229"/>
      <c r="E800" s="229"/>
      <c r="F800" s="229"/>
      <c r="G800" s="229"/>
      <c r="H800" s="229"/>
      <c r="I800" s="229"/>
      <c r="J800" s="229"/>
    </row>
    <row r="801" spans="1:10" ht="21" customHeight="1" x14ac:dyDescent="0.25">
      <c r="C801" s="228" t="s">
        <v>1163</v>
      </c>
      <c r="D801" s="228"/>
      <c r="E801" s="228"/>
      <c r="F801" s="228"/>
      <c r="G801" s="158" t="s">
        <v>53</v>
      </c>
      <c r="H801" s="157" t="s">
        <v>1164</v>
      </c>
      <c r="I801" s="157" t="s">
        <v>1126</v>
      </c>
      <c r="J801" s="159" t="s">
        <v>1127</v>
      </c>
    </row>
    <row r="802" spans="1:10" ht="14.25" customHeight="1" x14ac:dyDescent="0.25">
      <c r="A802" s="53" t="s">
        <v>27</v>
      </c>
      <c r="B802" s="53">
        <v>122</v>
      </c>
      <c r="C802" s="229" t="s">
        <v>1345</v>
      </c>
      <c r="D802" s="229"/>
      <c r="E802" s="229"/>
      <c r="F802" s="229"/>
      <c r="G802" s="31" t="s">
        <v>1166</v>
      </c>
      <c r="H802" s="161" t="s">
        <v>1365</v>
      </c>
      <c r="I802" s="161" t="s">
        <v>1347</v>
      </c>
      <c r="J802" s="161" t="s">
        <v>1366</v>
      </c>
    </row>
    <row r="803" spans="1:10" ht="14.25" customHeight="1" x14ac:dyDescent="0.25">
      <c r="A803" s="53" t="s">
        <v>27</v>
      </c>
      <c r="B803" s="53">
        <v>20083</v>
      </c>
      <c r="C803" s="229" t="s">
        <v>1349</v>
      </c>
      <c r="D803" s="229"/>
      <c r="E803" s="229"/>
      <c r="F803" s="229"/>
      <c r="G803" s="31" t="s">
        <v>1166</v>
      </c>
      <c r="H803" s="161" t="s">
        <v>1367</v>
      </c>
      <c r="I803" s="161" t="s">
        <v>1351</v>
      </c>
      <c r="J803" s="161" t="s">
        <v>1368</v>
      </c>
    </row>
    <row r="804" spans="1:10" ht="14.25" customHeight="1" x14ac:dyDescent="0.25">
      <c r="A804" s="53" t="s">
        <v>27</v>
      </c>
      <c r="B804" s="53">
        <v>834</v>
      </c>
      <c r="C804" s="229" t="s">
        <v>1369</v>
      </c>
      <c r="D804" s="229"/>
      <c r="E804" s="229"/>
      <c r="F804" s="229"/>
      <c r="G804" s="31" t="s">
        <v>1166</v>
      </c>
      <c r="H804" s="161" t="s">
        <v>1198</v>
      </c>
      <c r="I804" s="161" t="s">
        <v>1370</v>
      </c>
      <c r="J804" s="161" t="s">
        <v>1370</v>
      </c>
    </row>
    <row r="805" spans="1:10" ht="14.25" customHeight="1" x14ac:dyDescent="0.25">
      <c r="A805" s="53" t="s">
        <v>27</v>
      </c>
      <c r="B805" s="53">
        <v>38383</v>
      </c>
      <c r="C805" s="229" t="s">
        <v>1352</v>
      </c>
      <c r="D805" s="229"/>
      <c r="E805" s="229"/>
      <c r="F805" s="229"/>
      <c r="G805" s="31" t="s">
        <v>1166</v>
      </c>
      <c r="H805" s="161" t="s">
        <v>1371</v>
      </c>
      <c r="I805" s="161" t="s">
        <v>1354</v>
      </c>
      <c r="J805" s="161" t="s">
        <v>1372</v>
      </c>
    </row>
    <row r="806" spans="1:10" ht="14.25" customHeight="1" x14ac:dyDescent="0.25">
      <c r="C806" s="230" t="s">
        <v>1167</v>
      </c>
      <c r="D806" s="230"/>
      <c r="E806" s="230"/>
      <c r="F806" s="230"/>
      <c r="G806" s="230"/>
      <c r="H806" s="230"/>
      <c r="I806" s="230"/>
      <c r="J806" s="163" t="s">
        <v>1373</v>
      </c>
    </row>
    <row r="807" spans="1:10" x14ac:dyDescent="0.25">
      <c r="C807" s="229"/>
      <c r="D807" s="229"/>
      <c r="E807" s="229"/>
      <c r="F807" s="229"/>
      <c r="G807" s="229"/>
      <c r="H807" s="229"/>
      <c r="I807" s="229"/>
      <c r="J807" s="229"/>
    </row>
    <row r="808" spans="1:10" ht="14.25" customHeight="1" x14ac:dyDescent="0.25">
      <c r="C808" s="228" t="s">
        <v>1134</v>
      </c>
      <c r="D808" s="228"/>
      <c r="E808" s="228"/>
      <c r="F808" s="228"/>
      <c r="G808" s="228"/>
      <c r="H808" s="228"/>
      <c r="I808" s="228"/>
      <c r="J808" s="159" t="s">
        <v>1374</v>
      </c>
    </row>
    <row r="809" spans="1:10" x14ac:dyDescent="0.25">
      <c r="C809" s="229"/>
      <c r="D809" s="229"/>
      <c r="E809" s="229"/>
      <c r="F809" s="229"/>
      <c r="G809" s="229"/>
      <c r="H809" s="229"/>
      <c r="I809" s="229"/>
      <c r="J809" s="229"/>
    </row>
    <row r="810" spans="1:10" ht="14.25" customHeight="1" x14ac:dyDescent="0.25">
      <c r="C810" s="228" t="s">
        <v>1135</v>
      </c>
      <c r="D810" s="228"/>
      <c r="E810" s="228"/>
      <c r="F810" s="228"/>
      <c r="G810" s="228"/>
      <c r="H810" s="228"/>
      <c r="I810" s="228"/>
      <c r="J810" s="159" t="s">
        <v>1147</v>
      </c>
    </row>
    <row r="811" spans="1:10" x14ac:dyDescent="0.25">
      <c r="C811" s="229"/>
      <c r="D811" s="229"/>
      <c r="E811" s="229"/>
      <c r="F811" s="229"/>
      <c r="G811" s="229"/>
      <c r="H811" s="229"/>
      <c r="I811" s="229"/>
      <c r="J811" s="229"/>
    </row>
    <row r="812" spans="1:10" ht="14.25" customHeight="1" x14ac:dyDescent="0.25">
      <c r="C812" s="228" t="s">
        <v>1136</v>
      </c>
      <c r="D812" s="228"/>
      <c r="E812" s="228"/>
      <c r="F812" s="228"/>
      <c r="G812" s="228"/>
      <c r="H812" s="228"/>
      <c r="I812" s="228"/>
      <c r="J812" s="159" t="s">
        <v>1374</v>
      </c>
    </row>
    <row r="813" spans="1:10" x14ac:dyDescent="0.25">
      <c r="C813" s="20"/>
      <c r="D813" s="20"/>
      <c r="E813" s="20"/>
      <c r="F813" s="20"/>
      <c r="G813" s="20"/>
      <c r="H813" s="20"/>
      <c r="I813" s="20"/>
      <c r="J813" s="20"/>
    </row>
    <row r="814" spans="1:10" x14ac:dyDescent="0.25">
      <c r="C814" s="20"/>
      <c r="D814" s="20"/>
      <c r="E814" s="20"/>
      <c r="F814" s="20"/>
      <c r="G814" s="20"/>
      <c r="H814" s="20"/>
      <c r="I814" s="20"/>
      <c r="J814" s="20"/>
    </row>
    <row r="815" spans="1:10" x14ac:dyDescent="0.25">
      <c r="C815" s="20"/>
      <c r="D815" s="20"/>
      <c r="E815" s="20"/>
      <c r="F815" s="20"/>
      <c r="G815" s="20"/>
      <c r="H815" s="20"/>
      <c r="I815" s="20"/>
      <c r="J815" s="20"/>
    </row>
    <row r="816" spans="1:10" x14ac:dyDescent="0.25">
      <c r="C816" s="20"/>
      <c r="D816" s="20"/>
      <c r="E816" s="20"/>
      <c r="F816" s="20"/>
      <c r="G816" s="20"/>
      <c r="H816" s="20"/>
      <c r="I816" s="20"/>
      <c r="J816" s="20"/>
    </row>
    <row r="817" spans="1:10" x14ac:dyDescent="0.25">
      <c r="C817" s="20"/>
      <c r="D817" s="20"/>
      <c r="E817" s="20"/>
      <c r="F817" s="20"/>
      <c r="G817" s="20"/>
      <c r="H817" s="20"/>
      <c r="I817" s="20"/>
      <c r="J817" s="20"/>
    </row>
    <row r="818" spans="1:10" x14ac:dyDescent="0.25">
      <c r="C818" s="20"/>
      <c r="D818" s="20"/>
      <c r="E818" s="20"/>
      <c r="F818" s="20"/>
      <c r="G818" s="20"/>
      <c r="H818" s="20"/>
      <c r="I818" s="20"/>
      <c r="J818" s="20"/>
    </row>
    <row r="819" spans="1:10" x14ac:dyDescent="0.25">
      <c r="C819" s="20"/>
      <c r="D819" s="20"/>
      <c r="E819" s="20"/>
      <c r="F819" s="20"/>
      <c r="G819" s="20"/>
      <c r="H819" s="20"/>
      <c r="I819" s="20"/>
      <c r="J819" s="20"/>
    </row>
    <row r="820" spans="1:10" x14ac:dyDescent="0.25">
      <c r="C820" s="20"/>
      <c r="D820" s="20"/>
      <c r="E820" s="20"/>
      <c r="F820" s="20"/>
      <c r="G820" s="20"/>
      <c r="H820" s="20"/>
      <c r="I820" s="20"/>
      <c r="J820" s="20"/>
    </row>
    <row r="821" spans="1:10" x14ac:dyDescent="0.25">
      <c r="C821" s="20"/>
      <c r="D821" s="20"/>
      <c r="E821" s="20"/>
      <c r="F821" s="20"/>
      <c r="G821" s="20"/>
      <c r="H821" s="20"/>
      <c r="I821" s="20"/>
      <c r="J821" s="20"/>
    </row>
    <row r="822" spans="1:10" x14ac:dyDescent="0.25">
      <c r="C822" s="20"/>
      <c r="D822" s="20"/>
      <c r="E822" s="20"/>
      <c r="F822" s="20"/>
      <c r="G822" s="20"/>
      <c r="H822" s="20"/>
      <c r="I822" s="20"/>
      <c r="J822" s="20"/>
    </row>
    <row r="823" spans="1:10" x14ac:dyDescent="0.25">
      <c r="C823" s="20"/>
      <c r="D823" s="20"/>
      <c r="E823" s="20"/>
      <c r="F823" s="20"/>
      <c r="G823" s="20"/>
      <c r="H823" s="20"/>
      <c r="I823" s="20"/>
      <c r="J823" s="20"/>
    </row>
    <row r="824" spans="1:10" s="187" customFormat="1" ht="24.95" customHeight="1" x14ac:dyDescent="0.25">
      <c r="A824" s="155" t="s">
        <v>1121</v>
      </c>
      <c r="B824" s="156" t="s">
        <v>602</v>
      </c>
      <c r="C824" s="240" t="s">
        <v>603</v>
      </c>
      <c r="D824" s="240"/>
      <c r="E824" s="240"/>
      <c r="F824" s="240"/>
      <c r="G824" s="240"/>
      <c r="H824" s="240"/>
      <c r="I824" s="240"/>
      <c r="J824" s="157" t="s">
        <v>1122</v>
      </c>
    </row>
    <row r="825" spans="1:10" x14ac:dyDescent="0.25">
      <c r="C825" s="229"/>
      <c r="D825" s="229"/>
      <c r="E825" s="229"/>
      <c r="F825" s="229"/>
      <c r="G825" s="229"/>
      <c r="H825" s="229"/>
      <c r="I825" s="229"/>
      <c r="J825" s="229"/>
    </row>
    <row r="826" spans="1:10" ht="21" customHeight="1" x14ac:dyDescent="0.25">
      <c r="A826" s="53" t="s">
        <v>1123</v>
      </c>
      <c r="B826" s="53" t="s">
        <v>21</v>
      </c>
      <c r="C826" s="228" t="s">
        <v>1124</v>
      </c>
      <c r="D826" s="228"/>
      <c r="E826" s="228"/>
      <c r="F826" s="228"/>
      <c r="G826" s="158" t="s">
        <v>53</v>
      </c>
      <c r="H826" s="157" t="s">
        <v>1125</v>
      </c>
      <c r="I826" s="157" t="s">
        <v>1126</v>
      </c>
      <c r="J826" s="159" t="s">
        <v>1127</v>
      </c>
    </row>
    <row r="827" spans="1:10" ht="14.25" customHeight="1" x14ac:dyDescent="0.25">
      <c r="A827" s="53" t="s">
        <v>27</v>
      </c>
      <c r="B827" s="53">
        <v>88248</v>
      </c>
      <c r="C827" s="229" t="s">
        <v>1138</v>
      </c>
      <c r="D827" s="229"/>
      <c r="E827" s="229"/>
      <c r="F827" s="229"/>
      <c r="G827" s="31" t="s">
        <v>1129</v>
      </c>
      <c r="H827" s="161" t="s">
        <v>1361</v>
      </c>
      <c r="I827" s="161" t="s">
        <v>1341</v>
      </c>
      <c r="J827" s="161" t="s">
        <v>1362</v>
      </c>
    </row>
    <row r="828" spans="1:10" ht="14.25" customHeight="1" x14ac:dyDescent="0.25">
      <c r="A828" s="53" t="s">
        <v>27</v>
      </c>
      <c r="B828" s="53">
        <v>88267</v>
      </c>
      <c r="C828" s="229" t="s">
        <v>1137</v>
      </c>
      <c r="D828" s="229"/>
      <c r="E828" s="229"/>
      <c r="F828" s="229"/>
      <c r="G828" s="31" t="s">
        <v>1129</v>
      </c>
      <c r="H828" s="161" t="s">
        <v>1361</v>
      </c>
      <c r="I828" s="161" t="s">
        <v>1343</v>
      </c>
      <c r="J828" s="161" t="s">
        <v>1363</v>
      </c>
    </row>
    <row r="829" spans="1:10" ht="14.25" customHeight="1" x14ac:dyDescent="0.25">
      <c r="C829" s="230" t="s">
        <v>1131</v>
      </c>
      <c r="D829" s="230"/>
      <c r="E829" s="230"/>
      <c r="F829" s="230"/>
      <c r="G829" s="230"/>
      <c r="H829" s="230"/>
      <c r="I829" s="230"/>
      <c r="J829" s="161" t="s">
        <v>1364</v>
      </c>
    </row>
    <row r="830" spans="1:10" ht="14.25" customHeight="1" x14ac:dyDescent="0.25">
      <c r="C830" s="230" t="s">
        <v>1132</v>
      </c>
      <c r="D830" s="230"/>
      <c r="E830" s="230"/>
      <c r="F830" s="230"/>
      <c r="G830" s="230"/>
      <c r="H830" s="230"/>
      <c r="I830" s="230"/>
      <c r="J830" s="163" t="s">
        <v>1147</v>
      </c>
    </row>
    <row r="831" spans="1:10" x14ac:dyDescent="0.25">
      <c r="C831" s="165"/>
      <c r="D831" s="20"/>
      <c r="E831" s="20"/>
      <c r="F831" s="20"/>
      <c r="G831" s="20"/>
      <c r="H831" s="20"/>
      <c r="I831" s="20"/>
      <c r="J831" s="166"/>
    </row>
    <row r="832" spans="1:10" ht="14.25" customHeight="1" x14ac:dyDescent="0.25">
      <c r="C832" s="230" t="s">
        <v>1133</v>
      </c>
      <c r="D832" s="230"/>
      <c r="E832" s="230"/>
      <c r="F832" s="230"/>
      <c r="G832" s="230"/>
      <c r="H832" s="230"/>
      <c r="I832" s="230"/>
      <c r="J832" s="163">
        <v>3.87</v>
      </c>
    </row>
    <row r="833" spans="1:10" x14ac:dyDescent="0.25">
      <c r="C833" s="229"/>
      <c r="D833" s="229"/>
      <c r="E833" s="229"/>
      <c r="F833" s="229"/>
      <c r="G833" s="229"/>
      <c r="H833" s="229"/>
      <c r="I833" s="229"/>
      <c r="J833" s="229"/>
    </row>
    <row r="834" spans="1:10" ht="21" customHeight="1" x14ac:dyDescent="0.25">
      <c r="C834" s="228" t="s">
        <v>1163</v>
      </c>
      <c r="D834" s="228"/>
      <c r="E834" s="228"/>
      <c r="F834" s="228"/>
      <c r="G834" s="158" t="s">
        <v>53</v>
      </c>
      <c r="H834" s="157" t="s">
        <v>1164</v>
      </c>
      <c r="I834" s="157" t="s">
        <v>1126</v>
      </c>
      <c r="J834" s="159" t="s">
        <v>1127</v>
      </c>
    </row>
    <row r="835" spans="1:10" ht="14.25" customHeight="1" x14ac:dyDescent="0.25">
      <c r="A835" s="53" t="s">
        <v>27</v>
      </c>
      <c r="B835" s="53">
        <v>122</v>
      </c>
      <c r="C835" s="229" t="s">
        <v>1345</v>
      </c>
      <c r="D835" s="229"/>
      <c r="E835" s="229"/>
      <c r="F835" s="229"/>
      <c r="G835" s="31" t="s">
        <v>1166</v>
      </c>
      <c r="H835" s="160">
        <v>8.9999999999999993E-3</v>
      </c>
      <c r="I835" s="161">
        <v>49.68</v>
      </c>
      <c r="J835" s="162">
        <f>H835*I835</f>
        <v>0.44711999999999996</v>
      </c>
    </row>
    <row r="836" spans="1:10" ht="14.25" customHeight="1" x14ac:dyDescent="0.25">
      <c r="A836" s="53" t="s">
        <v>27</v>
      </c>
      <c r="B836" s="53">
        <v>20083</v>
      </c>
      <c r="C836" s="229" t="s">
        <v>1349</v>
      </c>
      <c r="D836" s="229"/>
      <c r="E836" s="229"/>
      <c r="F836" s="229"/>
      <c r="G836" s="31" t="s">
        <v>1166</v>
      </c>
      <c r="H836" s="160">
        <v>1.0999999999999999E-2</v>
      </c>
      <c r="I836" s="161">
        <v>43.14</v>
      </c>
      <c r="J836" s="162">
        <f>H836*I836</f>
        <v>0.47453999999999996</v>
      </c>
    </row>
    <row r="837" spans="1:10" ht="14.25" customHeight="1" x14ac:dyDescent="0.25">
      <c r="A837" s="53" t="s">
        <v>27</v>
      </c>
      <c r="B837" s="53">
        <v>829</v>
      </c>
      <c r="C837" s="229" t="s">
        <v>1375</v>
      </c>
      <c r="D837" s="229"/>
      <c r="E837" s="229"/>
      <c r="F837" s="229"/>
      <c r="G837" s="31" t="s">
        <v>1166</v>
      </c>
      <c r="H837" s="160">
        <v>1</v>
      </c>
      <c r="I837" s="161">
        <v>0.71</v>
      </c>
      <c r="J837" s="162">
        <f>H837*I837</f>
        <v>0.71</v>
      </c>
    </row>
    <row r="838" spans="1:10" ht="14.25" customHeight="1" x14ac:dyDescent="0.25">
      <c r="A838" s="53" t="s">
        <v>27</v>
      </c>
      <c r="B838" s="53">
        <v>38383</v>
      </c>
      <c r="C838" s="229" t="s">
        <v>1352</v>
      </c>
      <c r="D838" s="229"/>
      <c r="E838" s="229"/>
      <c r="F838" s="229"/>
      <c r="G838" s="31" t="s">
        <v>1166</v>
      </c>
      <c r="H838" s="160">
        <v>0.06</v>
      </c>
      <c r="I838" s="161">
        <v>1.48</v>
      </c>
      <c r="J838" s="162">
        <f>H838*I838</f>
        <v>8.879999999999999E-2</v>
      </c>
    </row>
    <row r="839" spans="1:10" ht="14.25" customHeight="1" x14ac:dyDescent="0.25">
      <c r="C839" s="230" t="s">
        <v>1167</v>
      </c>
      <c r="D839" s="230"/>
      <c r="E839" s="230"/>
      <c r="F839" s="230"/>
      <c r="G839" s="230"/>
      <c r="H839" s="230"/>
      <c r="I839" s="230"/>
      <c r="J839" s="164">
        <f>SUM(J835:J838)</f>
        <v>1.7204599999999999</v>
      </c>
    </row>
    <row r="840" spans="1:10" x14ac:dyDescent="0.25">
      <c r="C840" s="229"/>
      <c r="D840" s="229"/>
      <c r="E840" s="229"/>
      <c r="F840" s="229"/>
      <c r="G840" s="229"/>
      <c r="H840" s="229"/>
      <c r="I840" s="229"/>
      <c r="J840" s="229"/>
    </row>
    <row r="841" spans="1:10" ht="14.25" customHeight="1" x14ac:dyDescent="0.25">
      <c r="C841" s="228" t="s">
        <v>1134</v>
      </c>
      <c r="D841" s="228"/>
      <c r="E841" s="228"/>
      <c r="F841" s="228"/>
      <c r="G841" s="228"/>
      <c r="H841" s="228"/>
      <c r="I841" s="228"/>
      <c r="J841" s="167">
        <f>J832+J839</f>
        <v>5.5904600000000002</v>
      </c>
    </row>
    <row r="842" spans="1:10" x14ac:dyDescent="0.25">
      <c r="C842" s="229"/>
      <c r="D842" s="229"/>
      <c r="E842" s="229"/>
      <c r="F842" s="229"/>
      <c r="G842" s="229"/>
      <c r="H842" s="229"/>
      <c r="I842" s="229"/>
      <c r="J842" s="229"/>
    </row>
    <row r="843" spans="1:10" ht="14.25" customHeight="1" x14ac:dyDescent="0.25">
      <c r="C843" s="228" t="s">
        <v>1135</v>
      </c>
      <c r="D843" s="228"/>
      <c r="E843" s="228"/>
      <c r="F843" s="228"/>
      <c r="G843" s="228"/>
      <c r="H843" s="228"/>
      <c r="I843" s="228"/>
      <c r="J843" s="167">
        <v>0</v>
      </c>
    </row>
    <row r="844" spans="1:10" x14ac:dyDescent="0.25">
      <c r="C844" s="229"/>
      <c r="D844" s="229"/>
      <c r="E844" s="229"/>
      <c r="F844" s="229"/>
      <c r="G844" s="229"/>
      <c r="H844" s="229"/>
      <c r="I844" s="229"/>
      <c r="J844" s="229"/>
    </row>
    <row r="845" spans="1:10" ht="14.25" customHeight="1" x14ac:dyDescent="0.25">
      <c r="C845" s="228" t="s">
        <v>1136</v>
      </c>
      <c r="D845" s="228"/>
      <c r="E845" s="228"/>
      <c r="F845" s="228"/>
      <c r="G845" s="228"/>
      <c r="H845" s="228"/>
      <c r="I845" s="228"/>
      <c r="J845" s="167">
        <f>J841+J843</f>
        <v>5.5904600000000002</v>
      </c>
    </row>
    <row r="846" spans="1:10" x14ac:dyDescent="0.25">
      <c r="C846" s="20"/>
      <c r="D846" s="20"/>
      <c r="E846" s="20"/>
      <c r="F846" s="20"/>
      <c r="G846" s="20"/>
      <c r="H846" s="20"/>
      <c r="I846" s="20"/>
      <c r="J846" s="20"/>
    </row>
    <row r="847" spans="1:10" x14ac:dyDescent="0.25">
      <c r="C847" s="20"/>
      <c r="D847" s="20"/>
      <c r="E847" s="20"/>
      <c r="F847" s="20"/>
      <c r="G847" s="20"/>
      <c r="H847" s="20"/>
      <c r="I847" s="20"/>
      <c r="J847" s="20"/>
    </row>
    <row r="848" spans="1:10" x14ac:dyDescent="0.25">
      <c r="C848" s="20"/>
      <c r="D848" s="20"/>
      <c r="E848" s="20"/>
      <c r="F848" s="20"/>
      <c r="G848" s="20"/>
      <c r="H848" s="20"/>
      <c r="I848" s="20"/>
      <c r="J848" s="20"/>
    </row>
    <row r="849" spans="1:10" x14ac:dyDescent="0.25">
      <c r="C849" s="20"/>
      <c r="D849" s="20"/>
      <c r="E849" s="20"/>
      <c r="F849" s="20"/>
      <c r="G849" s="20"/>
      <c r="H849" s="20"/>
      <c r="I849" s="20"/>
      <c r="J849" s="20"/>
    </row>
    <row r="850" spans="1:10" x14ac:dyDescent="0.25">
      <c r="C850" s="20"/>
      <c r="D850" s="20"/>
      <c r="E850" s="20"/>
      <c r="F850" s="20"/>
      <c r="G850" s="20"/>
      <c r="H850" s="20"/>
      <c r="I850" s="20"/>
      <c r="J850" s="20"/>
    </row>
    <row r="851" spans="1:10" x14ac:dyDescent="0.25">
      <c r="C851" s="20"/>
      <c r="D851" s="20"/>
      <c r="E851" s="20"/>
      <c r="F851" s="20"/>
      <c r="G851" s="20"/>
      <c r="H851" s="20"/>
      <c r="I851" s="20"/>
      <c r="J851" s="20"/>
    </row>
    <row r="852" spans="1:10" x14ac:dyDescent="0.25">
      <c r="C852" s="20"/>
      <c r="D852" s="20"/>
      <c r="E852" s="20"/>
      <c r="F852" s="20"/>
      <c r="G852" s="20"/>
      <c r="H852" s="20"/>
      <c r="I852" s="20"/>
      <c r="J852" s="20"/>
    </row>
    <row r="853" spans="1:10" x14ac:dyDescent="0.25">
      <c r="C853" s="20"/>
      <c r="D853" s="20"/>
      <c r="E853" s="20"/>
      <c r="F853" s="20"/>
      <c r="G853" s="20"/>
      <c r="H853" s="20"/>
      <c r="I853" s="20"/>
      <c r="J853" s="20"/>
    </row>
    <row r="854" spans="1:10" x14ac:dyDescent="0.25">
      <c r="C854" s="20"/>
      <c r="D854" s="20"/>
      <c r="E854" s="20"/>
      <c r="F854" s="20"/>
      <c r="G854" s="20"/>
      <c r="H854" s="20"/>
      <c r="I854" s="20"/>
      <c r="J854" s="20"/>
    </row>
    <row r="855" spans="1:10" x14ac:dyDescent="0.25">
      <c r="C855" s="20"/>
      <c r="D855" s="20"/>
      <c r="E855" s="20"/>
      <c r="F855" s="20"/>
      <c r="G855" s="20"/>
      <c r="H855" s="20"/>
      <c r="I855" s="20"/>
      <c r="J855" s="20"/>
    </row>
    <row r="856" spans="1:10" x14ac:dyDescent="0.25">
      <c r="C856" s="20"/>
      <c r="D856" s="20"/>
      <c r="E856" s="20"/>
      <c r="F856" s="20"/>
      <c r="G856" s="20"/>
      <c r="H856" s="20"/>
      <c r="I856" s="20"/>
      <c r="J856" s="20"/>
    </row>
    <row r="857" spans="1:10" s="187" customFormat="1" ht="24.95" customHeight="1" x14ac:dyDescent="0.25">
      <c r="A857" s="155" t="s">
        <v>1121</v>
      </c>
      <c r="B857" s="156" t="s">
        <v>605</v>
      </c>
      <c r="C857" s="240" t="s">
        <v>606</v>
      </c>
      <c r="D857" s="240"/>
      <c r="E857" s="240"/>
      <c r="F857" s="240"/>
      <c r="G857" s="240"/>
      <c r="H857" s="240"/>
      <c r="I857" s="240"/>
      <c r="J857" s="157" t="s">
        <v>1122</v>
      </c>
    </row>
    <row r="858" spans="1:10" x14ac:dyDescent="0.25">
      <c r="C858" s="229"/>
      <c r="D858" s="229"/>
      <c r="E858" s="229"/>
      <c r="F858" s="229"/>
      <c r="G858" s="229"/>
      <c r="H858" s="229"/>
      <c r="I858" s="229"/>
      <c r="J858" s="229"/>
    </row>
    <row r="859" spans="1:10" ht="21" customHeight="1" x14ac:dyDescent="0.25">
      <c r="A859" s="53" t="s">
        <v>1123</v>
      </c>
      <c r="B859" s="53" t="s">
        <v>21</v>
      </c>
      <c r="C859" s="228" t="s">
        <v>1124</v>
      </c>
      <c r="D859" s="228"/>
      <c r="E859" s="228"/>
      <c r="F859" s="228"/>
      <c r="G859" s="158" t="s">
        <v>53</v>
      </c>
      <c r="H859" s="157" t="s">
        <v>1125</v>
      </c>
      <c r="I859" s="157" t="s">
        <v>1126</v>
      </c>
      <c r="J859" s="159" t="s">
        <v>1127</v>
      </c>
    </row>
    <row r="860" spans="1:10" ht="14.25" customHeight="1" x14ac:dyDescent="0.25">
      <c r="A860" s="53" t="s">
        <v>27</v>
      </c>
      <c r="B860" s="53">
        <v>88248</v>
      </c>
      <c r="C860" s="229" t="s">
        <v>1138</v>
      </c>
      <c r="D860" s="229"/>
      <c r="E860" s="229"/>
      <c r="F860" s="229"/>
      <c r="G860" s="31" t="s">
        <v>1129</v>
      </c>
      <c r="H860" s="161" t="s">
        <v>1361</v>
      </c>
      <c r="I860" s="162" t="s">
        <v>1341</v>
      </c>
      <c r="J860" s="162" t="s">
        <v>1362</v>
      </c>
    </row>
    <row r="861" spans="1:10" ht="14.25" customHeight="1" x14ac:dyDescent="0.25">
      <c r="A861" s="53" t="s">
        <v>27</v>
      </c>
      <c r="B861" s="53">
        <v>88267</v>
      </c>
      <c r="C861" s="229" t="s">
        <v>1137</v>
      </c>
      <c r="D861" s="229"/>
      <c r="E861" s="229"/>
      <c r="F861" s="229"/>
      <c r="G861" s="31" t="s">
        <v>1129</v>
      </c>
      <c r="H861" s="161" t="s">
        <v>1361</v>
      </c>
      <c r="I861" s="162" t="s">
        <v>1343</v>
      </c>
      <c r="J861" s="162" t="s">
        <v>1363</v>
      </c>
    </row>
    <row r="862" spans="1:10" ht="14.25" customHeight="1" x14ac:dyDescent="0.25">
      <c r="C862" s="230" t="s">
        <v>1131</v>
      </c>
      <c r="D862" s="230"/>
      <c r="E862" s="230"/>
      <c r="F862" s="230"/>
      <c r="G862" s="230"/>
      <c r="H862" s="230"/>
      <c r="I862" s="230"/>
      <c r="J862" s="161" t="s">
        <v>1364</v>
      </c>
    </row>
    <row r="863" spans="1:10" ht="14.25" customHeight="1" x14ac:dyDescent="0.25">
      <c r="C863" s="230" t="s">
        <v>1132</v>
      </c>
      <c r="D863" s="230"/>
      <c r="E863" s="230"/>
      <c r="F863" s="230"/>
      <c r="G863" s="230"/>
      <c r="H863" s="230"/>
      <c r="I863" s="230"/>
      <c r="J863" s="163" t="s">
        <v>1147</v>
      </c>
    </row>
    <row r="864" spans="1:10" x14ac:dyDescent="0.25">
      <c r="C864" s="165"/>
      <c r="D864" s="20"/>
      <c r="E864" s="20"/>
      <c r="F864" s="20"/>
      <c r="G864" s="20"/>
      <c r="H864" s="20"/>
      <c r="I864" s="20"/>
      <c r="J864" s="166"/>
    </row>
    <row r="865" spans="1:10" ht="14.25" customHeight="1" x14ac:dyDescent="0.25">
      <c r="C865" s="230" t="s">
        <v>1133</v>
      </c>
      <c r="D865" s="230"/>
      <c r="E865" s="230"/>
      <c r="F865" s="230"/>
      <c r="G865" s="230"/>
      <c r="H865" s="230"/>
      <c r="I865" s="230"/>
      <c r="J865" s="163">
        <v>3.87</v>
      </c>
    </row>
    <row r="866" spans="1:10" x14ac:dyDescent="0.25">
      <c r="C866" s="229"/>
      <c r="D866" s="229"/>
      <c r="E866" s="229"/>
      <c r="F866" s="229"/>
      <c r="G866" s="229"/>
      <c r="H866" s="229"/>
      <c r="I866" s="229"/>
      <c r="J866" s="229"/>
    </row>
    <row r="867" spans="1:10" ht="21" customHeight="1" x14ac:dyDescent="0.25">
      <c r="C867" s="228" t="s">
        <v>1163</v>
      </c>
      <c r="D867" s="228"/>
      <c r="E867" s="228"/>
      <c r="F867" s="228"/>
      <c r="G867" s="158" t="s">
        <v>53</v>
      </c>
      <c r="H867" s="157" t="s">
        <v>1164</v>
      </c>
      <c r="I867" s="157" t="s">
        <v>1126</v>
      </c>
      <c r="J867" s="159" t="s">
        <v>1127</v>
      </c>
    </row>
    <row r="868" spans="1:10" ht="14.25" customHeight="1" x14ac:dyDescent="0.25">
      <c r="A868" s="53" t="s">
        <v>27</v>
      </c>
      <c r="B868" s="53">
        <v>122</v>
      </c>
      <c r="C868" s="229" t="s">
        <v>1345</v>
      </c>
      <c r="D868" s="229"/>
      <c r="E868" s="229"/>
      <c r="F868" s="229"/>
      <c r="G868" s="31" t="s">
        <v>1166</v>
      </c>
      <c r="H868" s="160">
        <v>8.9999999999999993E-3</v>
      </c>
      <c r="I868" s="162">
        <v>49.68</v>
      </c>
      <c r="J868" s="162">
        <f>H868*I868</f>
        <v>0.44711999999999996</v>
      </c>
    </row>
    <row r="869" spans="1:10" ht="14.25" customHeight="1" x14ac:dyDescent="0.25">
      <c r="A869" s="53" t="s">
        <v>27</v>
      </c>
      <c r="B869" s="53">
        <v>20083</v>
      </c>
      <c r="C869" s="229" t="s">
        <v>1349</v>
      </c>
      <c r="D869" s="229"/>
      <c r="E869" s="229"/>
      <c r="F869" s="229"/>
      <c r="G869" s="31" t="s">
        <v>1166</v>
      </c>
      <c r="H869" s="160">
        <v>1.0999999999999999E-2</v>
      </c>
      <c r="I869" s="162">
        <v>43.14</v>
      </c>
      <c r="J869" s="162">
        <f>H869*I869</f>
        <v>0.47453999999999996</v>
      </c>
    </row>
    <row r="870" spans="1:10" ht="14.25" customHeight="1" x14ac:dyDescent="0.25">
      <c r="A870" s="53" t="s">
        <v>27</v>
      </c>
      <c r="B870" s="53">
        <v>820</v>
      </c>
      <c r="C870" s="229" t="s">
        <v>1376</v>
      </c>
      <c r="D870" s="229"/>
      <c r="E870" s="229"/>
      <c r="F870" s="229"/>
      <c r="G870" s="31" t="s">
        <v>1166</v>
      </c>
      <c r="H870" s="160">
        <v>1</v>
      </c>
      <c r="I870" s="162">
        <v>4.2</v>
      </c>
      <c r="J870" s="162">
        <f>H870*I870</f>
        <v>4.2</v>
      </c>
    </row>
    <row r="871" spans="1:10" ht="14.25" customHeight="1" x14ac:dyDescent="0.25">
      <c r="A871" s="53" t="s">
        <v>27</v>
      </c>
      <c r="B871" s="53">
        <v>38383</v>
      </c>
      <c r="C871" s="229" t="s">
        <v>1352</v>
      </c>
      <c r="D871" s="229"/>
      <c r="E871" s="229"/>
      <c r="F871" s="229"/>
      <c r="G871" s="31" t="s">
        <v>1166</v>
      </c>
      <c r="H871" s="160">
        <v>0.06</v>
      </c>
      <c r="I871" s="162">
        <v>1.48</v>
      </c>
      <c r="J871" s="162">
        <f>H871*I871</f>
        <v>8.879999999999999E-2</v>
      </c>
    </row>
    <row r="872" spans="1:10" ht="14.25" customHeight="1" x14ac:dyDescent="0.25">
      <c r="C872" s="230" t="s">
        <v>1167</v>
      </c>
      <c r="D872" s="230"/>
      <c r="E872" s="230"/>
      <c r="F872" s="230"/>
      <c r="G872" s="230"/>
      <c r="H872" s="230"/>
      <c r="I872" s="230"/>
      <c r="J872" s="164">
        <f>SUM(J868:J871)</f>
        <v>5.2104600000000003</v>
      </c>
    </row>
    <row r="873" spans="1:10" x14ac:dyDescent="0.25">
      <c r="C873" s="229"/>
      <c r="D873" s="229"/>
      <c r="E873" s="229"/>
      <c r="F873" s="229"/>
      <c r="G873" s="229"/>
      <c r="H873" s="229"/>
      <c r="I873" s="229"/>
      <c r="J873" s="229"/>
    </row>
    <row r="874" spans="1:10" ht="14.25" customHeight="1" x14ac:dyDescent="0.25">
      <c r="C874" s="228" t="s">
        <v>1134</v>
      </c>
      <c r="D874" s="228"/>
      <c r="E874" s="228"/>
      <c r="F874" s="228"/>
      <c r="G874" s="228"/>
      <c r="H874" s="228"/>
      <c r="I874" s="228"/>
      <c r="J874" s="167">
        <f>J865+J872</f>
        <v>9.0804600000000004</v>
      </c>
    </row>
    <row r="875" spans="1:10" x14ac:dyDescent="0.25">
      <c r="C875" s="229"/>
      <c r="D875" s="229"/>
      <c r="E875" s="229"/>
      <c r="F875" s="229"/>
      <c r="G875" s="229"/>
      <c r="H875" s="229"/>
      <c r="I875" s="229"/>
      <c r="J875" s="229"/>
    </row>
    <row r="876" spans="1:10" ht="14.25" customHeight="1" x14ac:dyDescent="0.25">
      <c r="C876" s="228" t="s">
        <v>1135</v>
      </c>
      <c r="D876" s="228"/>
      <c r="E876" s="228"/>
      <c r="F876" s="228"/>
      <c r="G876" s="228"/>
      <c r="H876" s="228"/>
      <c r="I876" s="228"/>
      <c r="J876" s="167">
        <v>0</v>
      </c>
    </row>
    <row r="877" spans="1:10" x14ac:dyDescent="0.25">
      <c r="C877" s="229"/>
      <c r="D877" s="229"/>
      <c r="E877" s="229"/>
      <c r="F877" s="229"/>
      <c r="G877" s="229"/>
      <c r="H877" s="229"/>
      <c r="I877" s="229"/>
      <c r="J877" s="229"/>
    </row>
    <row r="878" spans="1:10" ht="14.25" customHeight="1" x14ac:dyDescent="0.25">
      <c r="C878" s="228" t="s">
        <v>1136</v>
      </c>
      <c r="D878" s="228"/>
      <c r="E878" s="228"/>
      <c r="F878" s="228"/>
      <c r="G878" s="228"/>
      <c r="H878" s="228"/>
      <c r="I878" s="228"/>
      <c r="J878" s="167">
        <f>J874+J876</f>
        <v>9.0804600000000004</v>
      </c>
    </row>
    <row r="879" spans="1:10" x14ac:dyDescent="0.25">
      <c r="C879" s="20"/>
      <c r="D879" s="20"/>
      <c r="E879" s="20"/>
      <c r="F879" s="20"/>
      <c r="G879" s="20"/>
      <c r="H879" s="20"/>
      <c r="I879" s="20"/>
      <c r="J879" s="20"/>
    </row>
    <row r="880" spans="1:10" x14ac:dyDescent="0.25">
      <c r="C880" s="20"/>
      <c r="D880" s="20"/>
      <c r="E880" s="20"/>
      <c r="F880" s="20"/>
      <c r="G880" s="20"/>
      <c r="H880" s="20"/>
      <c r="I880" s="20"/>
      <c r="J880" s="20"/>
    </row>
    <row r="881" spans="1:10" x14ac:dyDescent="0.25">
      <c r="C881" s="20"/>
      <c r="D881" s="20"/>
      <c r="E881" s="20"/>
      <c r="F881" s="20"/>
      <c r="G881" s="20"/>
      <c r="H881" s="20"/>
      <c r="I881" s="20"/>
      <c r="J881" s="20"/>
    </row>
    <row r="882" spans="1:10" x14ac:dyDescent="0.25">
      <c r="C882" s="20"/>
      <c r="D882" s="20"/>
      <c r="E882" s="20"/>
      <c r="F882" s="20"/>
      <c r="G882" s="20"/>
      <c r="H882" s="20"/>
      <c r="I882" s="20"/>
      <c r="J882" s="20"/>
    </row>
    <row r="883" spans="1:10" x14ac:dyDescent="0.25">
      <c r="C883" s="20"/>
      <c r="D883" s="20"/>
      <c r="E883" s="20"/>
      <c r="F883" s="20"/>
      <c r="G883" s="20"/>
      <c r="H883" s="20"/>
      <c r="I883" s="20"/>
      <c r="J883" s="20"/>
    </row>
    <row r="884" spans="1:10" x14ac:dyDescent="0.25">
      <c r="C884" s="20"/>
      <c r="D884" s="20"/>
      <c r="E884" s="20"/>
      <c r="F884" s="20"/>
      <c r="G884" s="20"/>
      <c r="H884" s="20"/>
      <c r="I884" s="20"/>
      <c r="J884" s="20"/>
    </row>
    <row r="885" spans="1:10" x14ac:dyDescent="0.25">
      <c r="C885" s="20"/>
      <c r="D885" s="20"/>
      <c r="E885" s="20"/>
      <c r="F885" s="20"/>
      <c r="G885" s="20"/>
      <c r="H885" s="20"/>
      <c r="I885" s="20"/>
      <c r="J885" s="20"/>
    </row>
    <row r="886" spans="1:10" x14ac:dyDescent="0.25">
      <c r="C886" s="20"/>
      <c r="D886" s="20"/>
      <c r="E886" s="20"/>
      <c r="F886" s="20"/>
      <c r="G886" s="20"/>
      <c r="H886" s="20"/>
      <c r="I886" s="20"/>
      <c r="J886" s="20"/>
    </row>
    <row r="887" spans="1:10" x14ac:dyDescent="0.25">
      <c r="C887" s="20"/>
      <c r="D887" s="20"/>
      <c r="E887" s="20"/>
      <c r="F887" s="20"/>
      <c r="G887" s="20"/>
      <c r="H887" s="20"/>
      <c r="I887" s="20"/>
      <c r="J887" s="20"/>
    </row>
    <row r="888" spans="1:10" x14ac:dyDescent="0.25">
      <c r="C888" s="20"/>
      <c r="D888" s="20"/>
      <c r="E888" s="20"/>
      <c r="F888" s="20"/>
      <c r="G888" s="20"/>
      <c r="H888" s="20"/>
      <c r="I888" s="20"/>
      <c r="J888" s="20"/>
    </row>
    <row r="889" spans="1:10" x14ac:dyDescent="0.25">
      <c r="C889" s="20"/>
      <c r="D889" s="20"/>
      <c r="E889" s="20"/>
      <c r="F889" s="20"/>
      <c r="G889" s="20"/>
      <c r="H889" s="20"/>
      <c r="I889" s="20"/>
      <c r="J889" s="20"/>
    </row>
    <row r="890" spans="1:10" s="187" customFormat="1" ht="24.95" customHeight="1" x14ac:dyDescent="0.25">
      <c r="A890" s="155" t="s">
        <v>1121</v>
      </c>
      <c r="B890" s="156" t="s">
        <v>655</v>
      </c>
      <c r="C890" s="240" t="s">
        <v>1377</v>
      </c>
      <c r="D890" s="240"/>
      <c r="E890" s="240"/>
      <c r="F890" s="240"/>
      <c r="G890" s="240"/>
      <c r="H890" s="240"/>
      <c r="I890" s="240"/>
      <c r="J890" s="157" t="s">
        <v>1122</v>
      </c>
    </row>
    <row r="891" spans="1:10" x14ac:dyDescent="0.25">
      <c r="C891" s="229"/>
      <c r="D891" s="229"/>
      <c r="E891" s="229"/>
      <c r="F891" s="229"/>
      <c r="G891" s="229"/>
      <c r="H891" s="229"/>
      <c r="I891" s="229"/>
      <c r="J891" s="229"/>
    </row>
    <row r="892" spans="1:10" ht="21" customHeight="1" x14ac:dyDescent="0.25">
      <c r="A892" s="53" t="s">
        <v>1123</v>
      </c>
      <c r="B892" s="53" t="s">
        <v>21</v>
      </c>
      <c r="C892" s="228" t="s">
        <v>1124</v>
      </c>
      <c r="D892" s="228"/>
      <c r="E892" s="228"/>
      <c r="F892" s="228"/>
      <c r="G892" s="158" t="s">
        <v>53</v>
      </c>
      <c r="H892" s="157" t="s">
        <v>1125</v>
      </c>
      <c r="I892" s="157" t="s">
        <v>1126</v>
      </c>
      <c r="J892" s="159" t="s">
        <v>1127</v>
      </c>
    </row>
    <row r="893" spans="1:10" ht="14.25" customHeight="1" x14ac:dyDescent="0.25">
      <c r="A893" s="53" t="s">
        <v>27</v>
      </c>
      <c r="B893" s="53">
        <v>88248</v>
      </c>
      <c r="C893" s="229" t="s">
        <v>1138</v>
      </c>
      <c r="D893" s="229"/>
      <c r="E893" s="229"/>
      <c r="F893" s="229"/>
      <c r="G893" s="31" t="s">
        <v>1129</v>
      </c>
      <c r="H893" s="161" t="s">
        <v>1378</v>
      </c>
      <c r="I893" s="161" t="s">
        <v>1341</v>
      </c>
      <c r="J893" s="161" t="s">
        <v>1379</v>
      </c>
    </row>
    <row r="894" spans="1:10" ht="14.25" customHeight="1" x14ac:dyDescent="0.25">
      <c r="A894" s="53" t="s">
        <v>27</v>
      </c>
      <c r="B894" s="53">
        <v>88267</v>
      </c>
      <c r="C894" s="229" t="s">
        <v>1137</v>
      </c>
      <c r="D894" s="229"/>
      <c r="E894" s="229"/>
      <c r="F894" s="229"/>
      <c r="G894" s="31" t="s">
        <v>1129</v>
      </c>
      <c r="H894" s="161" t="s">
        <v>1378</v>
      </c>
      <c r="I894" s="161" t="s">
        <v>1343</v>
      </c>
      <c r="J894" s="161" t="s">
        <v>1380</v>
      </c>
    </row>
    <row r="895" spans="1:10" ht="14.25" customHeight="1" x14ac:dyDescent="0.25">
      <c r="C895" s="230" t="s">
        <v>1131</v>
      </c>
      <c r="D895" s="230"/>
      <c r="E895" s="230"/>
      <c r="F895" s="230"/>
      <c r="G895" s="230"/>
      <c r="H895" s="230"/>
      <c r="I895" s="230"/>
      <c r="J895" s="161" t="s">
        <v>1381</v>
      </c>
    </row>
    <row r="896" spans="1:10" ht="14.25" customHeight="1" x14ac:dyDescent="0.25">
      <c r="C896" s="230" t="s">
        <v>1132</v>
      </c>
      <c r="D896" s="230"/>
      <c r="E896" s="230"/>
      <c r="F896" s="230"/>
      <c r="G896" s="230"/>
      <c r="H896" s="230"/>
      <c r="I896" s="230"/>
      <c r="J896" s="163" t="s">
        <v>1147</v>
      </c>
    </row>
    <row r="897" spans="1:10" x14ac:dyDescent="0.25">
      <c r="C897" s="165"/>
      <c r="D897" s="20"/>
      <c r="E897" s="20"/>
      <c r="F897" s="20"/>
      <c r="G897" s="20"/>
      <c r="H897" s="20"/>
      <c r="I897" s="20"/>
      <c r="J897" s="166"/>
    </row>
    <row r="898" spans="1:10" ht="14.25" customHeight="1" x14ac:dyDescent="0.25">
      <c r="C898" s="230" t="s">
        <v>1133</v>
      </c>
      <c r="D898" s="230"/>
      <c r="E898" s="230"/>
      <c r="F898" s="230"/>
      <c r="G898" s="230"/>
      <c r="H898" s="230"/>
      <c r="I898" s="230"/>
      <c r="J898" s="163" t="s">
        <v>1381</v>
      </c>
    </row>
    <row r="899" spans="1:10" x14ac:dyDescent="0.25">
      <c r="C899" s="229"/>
      <c r="D899" s="229"/>
      <c r="E899" s="229"/>
      <c r="F899" s="229"/>
      <c r="G899" s="229"/>
      <c r="H899" s="229"/>
      <c r="I899" s="229"/>
      <c r="J899" s="229"/>
    </row>
    <row r="900" spans="1:10" ht="21" customHeight="1" x14ac:dyDescent="0.25">
      <c r="C900" s="228" t="s">
        <v>1163</v>
      </c>
      <c r="D900" s="228"/>
      <c r="E900" s="228"/>
      <c r="F900" s="228"/>
      <c r="G900" s="158" t="s">
        <v>53</v>
      </c>
      <c r="H900" s="157" t="s">
        <v>1164</v>
      </c>
      <c r="I900" s="157" t="s">
        <v>1126</v>
      </c>
      <c r="J900" s="159" t="s">
        <v>1127</v>
      </c>
    </row>
    <row r="901" spans="1:10" ht="24.95" customHeight="1" x14ac:dyDescent="0.25">
      <c r="A901" s="53" t="s">
        <v>27</v>
      </c>
      <c r="B901" s="53">
        <v>20078</v>
      </c>
      <c r="C901" s="229" t="s">
        <v>1382</v>
      </c>
      <c r="D901" s="229"/>
      <c r="E901" s="229"/>
      <c r="F901" s="229"/>
      <c r="G901" s="31" t="s">
        <v>1166</v>
      </c>
      <c r="H901" s="160" t="s">
        <v>1371</v>
      </c>
      <c r="I901" s="162" t="s">
        <v>1383</v>
      </c>
      <c r="J901" s="162" t="s">
        <v>1384</v>
      </c>
    </row>
    <row r="902" spans="1:10" ht="14.25" customHeight="1" x14ac:dyDescent="0.25">
      <c r="A902" s="53" t="s">
        <v>27</v>
      </c>
      <c r="B902" s="53">
        <v>297</v>
      </c>
      <c r="C902" s="229" t="s">
        <v>1385</v>
      </c>
      <c r="D902" s="229"/>
      <c r="E902" s="229"/>
      <c r="F902" s="229"/>
      <c r="G902" s="31" t="s">
        <v>1166</v>
      </c>
      <c r="H902" s="161" t="s">
        <v>1266</v>
      </c>
      <c r="I902" s="161" t="s">
        <v>1386</v>
      </c>
      <c r="J902" s="161" t="s">
        <v>1387</v>
      </c>
    </row>
    <row r="903" spans="1:10" ht="14.25" customHeight="1" x14ac:dyDescent="0.25">
      <c r="A903" s="53" t="s">
        <v>27</v>
      </c>
      <c r="B903" s="53">
        <v>3661</v>
      </c>
      <c r="C903" s="229" t="s">
        <v>1388</v>
      </c>
      <c r="D903" s="229"/>
      <c r="E903" s="229"/>
      <c r="F903" s="229"/>
      <c r="G903" s="31" t="s">
        <v>1166</v>
      </c>
      <c r="H903" s="161" t="s">
        <v>1198</v>
      </c>
      <c r="I903" s="161" t="s">
        <v>1389</v>
      </c>
      <c r="J903" s="161" t="s">
        <v>1389</v>
      </c>
    </row>
    <row r="904" spans="1:10" ht="14.25" customHeight="1" x14ac:dyDescent="0.25">
      <c r="C904" s="230" t="s">
        <v>1167</v>
      </c>
      <c r="D904" s="230"/>
      <c r="E904" s="230"/>
      <c r="F904" s="230"/>
      <c r="G904" s="230"/>
      <c r="H904" s="230"/>
      <c r="I904" s="230"/>
      <c r="J904" s="163" t="s">
        <v>1390</v>
      </c>
    </row>
    <row r="905" spans="1:10" x14ac:dyDescent="0.25">
      <c r="C905" s="229"/>
      <c r="D905" s="229"/>
      <c r="E905" s="229"/>
      <c r="F905" s="229"/>
      <c r="G905" s="229"/>
      <c r="H905" s="229"/>
      <c r="I905" s="229"/>
      <c r="J905" s="229"/>
    </row>
    <row r="906" spans="1:10" ht="14.25" customHeight="1" x14ac:dyDescent="0.25">
      <c r="C906" s="228" t="s">
        <v>1134</v>
      </c>
      <c r="D906" s="228"/>
      <c r="E906" s="228"/>
      <c r="F906" s="228"/>
      <c r="G906" s="228"/>
      <c r="H906" s="228"/>
      <c r="I906" s="228"/>
      <c r="J906" s="159" t="s">
        <v>1391</v>
      </c>
    </row>
    <row r="907" spans="1:10" x14ac:dyDescent="0.25">
      <c r="C907" s="229"/>
      <c r="D907" s="229"/>
      <c r="E907" s="229"/>
      <c r="F907" s="229"/>
      <c r="G907" s="229"/>
      <c r="H907" s="229"/>
      <c r="I907" s="229"/>
      <c r="J907" s="229"/>
    </row>
    <row r="908" spans="1:10" ht="14.25" customHeight="1" x14ac:dyDescent="0.25">
      <c r="C908" s="228" t="s">
        <v>1135</v>
      </c>
      <c r="D908" s="228"/>
      <c r="E908" s="228"/>
      <c r="F908" s="228"/>
      <c r="G908" s="228"/>
      <c r="H908" s="228"/>
      <c r="I908" s="228"/>
      <c r="J908" s="159" t="s">
        <v>1147</v>
      </c>
    </row>
    <row r="909" spans="1:10" x14ac:dyDescent="0.25">
      <c r="C909" s="229"/>
      <c r="D909" s="229"/>
      <c r="E909" s="229"/>
      <c r="F909" s="229"/>
      <c r="G909" s="229"/>
      <c r="H909" s="229"/>
      <c r="I909" s="229"/>
      <c r="J909" s="229"/>
    </row>
    <row r="910" spans="1:10" ht="14.25" customHeight="1" x14ac:dyDescent="0.25">
      <c r="C910" s="228" t="s">
        <v>1136</v>
      </c>
      <c r="D910" s="228"/>
      <c r="E910" s="228"/>
      <c r="F910" s="228"/>
      <c r="G910" s="228"/>
      <c r="H910" s="228"/>
      <c r="I910" s="228"/>
      <c r="J910" s="159" t="s">
        <v>1391</v>
      </c>
    </row>
    <row r="911" spans="1:10" x14ac:dyDescent="0.25">
      <c r="C911" s="168"/>
      <c r="D911" s="20"/>
      <c r="E911" s="20"/>
      <c r="F911" s="20"/>
      <c r="G911" s="20"/>
      <c r="H911" s="20"/>
      <c r="I911" s="20"/>
      <c r="J911" s="20"/>
    </row>
    <row r="912" spans="1:10" x14ac:dyDescent="0.25">
      <c r="C912" s="237"/>
      <c r="D912" s="237"/>
      <c r="E912" s="237"/>
      <c r="F912" s="237"/>
      <c r="G912" s="237"/>
      <c r="H912" s="237"/>
      <c r="I912" s="237"/>
      <c r="J912" s="237"/>
    </row>
    <row r="913" spans="1:10" x14ac:dyDescent="0.25">
      <c r="C913" s="169"/>
      <c r="D913" s="169"/>
      <c r="E913" s="169"/>
      <c r="F913" s="169"/>
      <c r="G913" s="169"/>
      <c r="H913" s="169"/>
      <c r="I913" s="169"/>
      <c r="J913" s="169"/>
    </row>
    <row r="914" spans="1:10" x14ac:dyDescent="0.25">
      <c r="C914" s="238"/>
      <c r="D914" s="238"/>
      <c r="E914" s="238"/>
      <c r="F914" s="238"/>
      <c r="G914" s="238"/>
      <c r="H914" s="238"/>
      <c r="I914" s="239"/>
      <c r="J914" s="239"/>
    </row>
    <row r="915" spans="1:10" x14ac:dyDescent="0.25">
      <c r="C915" s="232"/>
      <c r="D915" s="232"/>
      <c r="E915" s="232"/>
      <c r="F915" s="232"/>
      <c r="G915" s="232"/>
      <c r="H915" s="232"/>
      <c r="I915" s="232"/>
      <c r="J915" s="232"/>
    </row>
    <row r="916" spans="1:10" x14ac:dyDescent="0.25">
      <c r="C916" s="232"/>
      <c r="D916" s="232"/>
      <c r="E916" s="232"/>
      <c r="F916" s="232"/>
      <c r="G916" s="232"/>
      <c r="H916" s="232"/>
      <c r="I916" s="232"/>
      <c r="J916" s="232"/>
    </row>
    <row r="917" spans="1:10" x14ac:dyDescent="0.25">
      <c r="C917" s="175"/>
      <c r="D917" s="176"/>
      <c r="E917" s="176"/>
      <c r="F917" s="176"/>
      <c r="G917" s="176"/>
      <c r="H917" s="176"/>
      <c r="I917" s="176"/>
      <c r="J917" s="177"/>
    </row>
    <row r="918" spans="1:10" x14ac:dyDescent="0.25">
      <c r="C918" s="233"/>
      <c r="D918" s="233"/>
      <c r="E918" s="233"/>
      <c r="F918" s="233"/>
      <c r="G918" s="233"/>
      <c r="H918" s="233"/>
      <c r="I918" s="233"/>
      <c r="J918" s="233"/>
    </row>
    <row r="919" spans="1:10" x14ac:dyDescent="0.25">
      <c r="C919" s="181"/>
      <c r="D919" s="181"/>
      <c r="E919" s="181"/>
      <c r="F919" s="181"/>
      <c r="G919" s="181"/>
      <c r="H919" s="181"/>
      <c r="I919" s="181"/>
      <c r="J919" s="181"/>
    </row>
    <row r="920" spans="1:10" x14ac:dyDescent="0.25">
      <c r="C920" s="178"/>
      <c r="D920" s="178"/>
      <c r="E920" s="178"/>
      <c r="F920" s="178"/>
      <c r="G920" s="178"/>
      <c r="H920" s="178"/>
      <c r="I920" s="178"/>
      <c r="J920" s="178"/>
    </row>
    <row r="921" spans="1:10" x14ac:dyDescent="0.25">
      <c r="C921" s="179"/>
      <c r="D921" s="234"/>
      <c r="E921" s="234"/>
      <c r="F921" s="234"/>
      <c r="G921" s="235"/>
      <c r="H921" s="235"/>
      <c r="I921" s="235"/>
      <c r="J921" s="235"/>
    </row>
    <row r="922" spans="1:10" x14ac:dyDescent="0.25">
      <c r="C922" s="179"/>
      <c r="D922" s="234"/>
      <c r="E922" s="234"/>
      <c r="F922" s="234"/>
      <c r="G922" s="234"/>
      <c r="H922" s="234"/>
      <c r="I922" s="234"/>
      <c r="J922" s="179"/>
    </row>
    <row r="923" spans="1:10" s="187" customFormat="1" ht="24.95" customHeight="1" x14ac:dyDescent="0.25">
      <c r="A923" s="155" t="s">
        <v>1121</v>
      </c>
      <c r="B923" s="156" t="s">
        <v>658</v>
      </c>
      <c r="C923" s="240" t="s">
        <v>1392</v>
      </c>
      <c r="D923" s="240"/>
      <c r="E923" s="240"/>
      <c r="F923" s="240"/>
      <c r="G923" s="240"/>
      <c r="H923" s="240"/>
      <c r="I923" s="240"/>
      <c r="J923" s="157" t="s">
        <v>1122</v>
      </c>
    </row>
    <row r="924" spans="1:10" x14ac:dyDescent="0.25">
      <c r="C924" s="229"/>
      <c r="D924" s="229"/>
      <c r="E924" s="229"/>
      <c r="F924" s="229"/>
      <c r="G924" s="229"/>
      <c r="H924" s="229"/>
      <c r="I924" s="229"/>
      <c r="J924" s="229"/>
    </row>
    <row r="925" spans="1:10" ht="21" customHeight="1" x14ac:dyDescent="0.25">
      <c r="A925" s="53" t="s">
        <v>1123</v>
      </c>
      <c r="B925" s="53" t="s">
        <v>21</v>
      </c>
      <c r="C925" s="228" t="s">
        <v>1124</v>
      </c>
      <c r="D925" s="228"/>
      <c r="E925" s="228"/>
      <c r="F925" s="228"/>
      <c r="G925" s="158" t="s">
        <v>53</v>
      </c>
      <c r="H925" s="157" t="s">
        <v>1125</v>
      </c>
      <c r="I925" s="157" t="s">
        <v>1126</v>
      </c>
      <c r="J925" s="159" t="s">
        <v>1127</v>
      </c>
    </row>
    <row r="926" spans="1:10" ht="14.25" customHeight="1" x14ac:dyDescent="0.25">
      <c r="A926" s="53" t="s">
        <v>27</v>
      </c>
      <c r="B926" s="53">
        <v>88248</v>
      </c>
      <c r="C926" s="229" t="s">
        <v>1138</v>
      </c>
      <c r="D926" s="229"/>
      <c r="E926" s="229"/>
      <c r="F926" s="229"/>
      <c r="G926" s="31" t="s">
        <v>1129</v>
      </c>
      <c r="H926" s="161" t="s">
        <v>1393</v>
      </c>
      <c r="I926" s="161" t="s">
        <v>1341</v>
      </c>
      <c r="J926" s="161" t="s">
        <v>1394</v>
      </c>
    </row>
    <row r="927" spans="1:10" ht="14.25" customHeight="1" x14ac:dyDescent="0.25">
      <c r="A927" s="53" t="s">
        <v>27</v>
      </c>
      <c r="B927" s="53">
        <v>88267</v>
      </c>
      <c r="C927" s="229" t="s">
        <v>1137</v>
      </c>
      <c r="D927" s="229"/>
      <c r="E927" s="229"/>
      <c r="F927" s="229"/>
      <c r="G927" s="31" t="s">
        <v>1129</v>
      </c>
      <c r="H927" s="161" t="s">
        <v>1393</v>
      </c>
      <c r="I927" s="161" t="s">
        <v>1343</v>
      </c>
      <c r="J927" s="161" t="s">
        <v>1395</v>
      </c>
    </row>
    <row r="928" spans="1:10" ht="14.25" customHeight="1" x14ac:dyDescent="0.25">
      <c r="C928" s="230" t="s">
        <v>1131</v>
      </c>
      <c r="D928" s="230"/>
      <c r="E928" s="230"/>
      <c r="F928" s="230"/>
      <c r="G928" s="230"/>
      <c r="H928" s="230"/>
      <c r="I928" s="230"/>
      <c r="J928" s="161" t="s">
        <v>1396</v>
      </c>
    </row>
    <row r="929" spans="1:10" ht="14.25" customHeight="1" x14ac:dyDescent="0.25">
      <c r="C929" s="230" t="s">
        <v>1132</v>
      </c>
      <c r="D929" s="230"/>
      <c r="E929" s="230"/>
      <c r="F929" s="230"/>
      <c r="G929" s="230"/>
      <c r="H929" s="230"/>
      <c r="I929" s="230"/>
      <c r="J929" s="163" t="s">
        <v>1147</v>
      </c>
    </row>
    <row r="930" spans="1:10" x14ac:dyDescent="0.25">
      <c r="C930" s="165"/>
      <c r="D930" s="20"/>
      <c r="E930" s="20"/>
      <c r="F930" s="20"/>
      <c r="G930" s="20"/>
      <c r="H930" s="20"/>
      <c r="I930" s="20"/>
      <c r="J930" s="166"/>
    </row>
    <row r="931" spans="1:10" ht="14.25" customHeight="1" x14ac:dyDescent="0.25">
      <c r="C931" s="230" t="s">
        <v>1133</v>
      </c>
      <c r="D931" s="230"/>
      <c r="E931" s="230"/>
      <c r="F931" s="230"/>
      <c r="G931" s="230"/>
      <c r="H931" s="230"/>
      <c r="I931" s="230"/>
      <c r="J931" s="163" t="s">
        <v>1396</v>
      </c>
    </row>
    <row r="932" spans="1:10" x14ac:dyDescent="0.25">
      <c r="C932" s="229"/>
      <c r="D932" s="229"/>
      <c r="E932" s="229"/>
      <c r="F932" s="229"/>
      <c r="G932" s="229"/>
      <c r="H932" s="229"/>
      <c r="I932" s="229"/>
      <c r="J932" s="229"/>
    </row>
    <row r="933" spans="1:10" ht="21" customHeight="1" x14ac:dyDescent="0.25">
      <c r="C933" s="228" t="s">
        <v>1163</v>
      </c>
      <c r="D933" s="228"/>
      <c r="E933" s="228"/>
      <c r="F933" s="228"/>
      <c r="G933" s="158" t="s">
        <v>53</v>
      </c>
      <c r="H933" s="157" t="s">
        <v>1164</v>
      </c>
      <c r="I933" s="157" t="s">
        <v>1126</v>
      </c>
      <c r="J933" s="159" t="s">
        <v>1127</v>
      </c>
    </row>
    <row r="934" spans="1:10" ht="24.95" customHeight="1" x14ac:dyDescent="0.25">
      <c r="A934" s="53" t="s">
        <v>27</v>
      </c>
      <c r="B934" s="53">
        <v>20078</v>
      </c>
      <c r="C934" s="229" t="s">
        <v>1382</v>
      </c>
      <c r="D934" s="229"/>
      <c r="E934" s="229"/>
      <c r="F934" s="229"/>
      <c r="G934" s="31" t="s">
        <v>1166</v>
      </c>
      <c r="H934" s="160" t="s">
        <v>1397</v>
      </c>
      <c r="I934" s="162" t="s">
        <v>1383</v>
      </c>
      <c r="J934" s="162" t="s">
        <v>1386</v>
      </c>
    </row>
    <row r="935" spans="1:10" ht="14.25" customHeight="1" x14ac:dyDescent="0.25">
      <c r="A935" s="53" t="s">
        <v>27</v>
      </c>
      <c r="B935" s="53">
        <v>301</v>
      </c>
      <c r="C935" s="229" t="s">
        <v>1398</v>
      </c>
      <c r="D935" s="229"/>
      <c r="E935" s="229"/>
      <c r="F935" s="229"/>
      <c r="G935" s="31" t="s">
        <v>1166</v>
      </c>
      <c r="H935" s="161" t="s">
        <v>1266</v>
      </c>
      <c r="I935" s="161" t="s">
        <v>1399</v>
      </c>
      <c r="J935" s="161" t="s">
        <v>1400</v>
      </c>
    </row>
    <row r="936" spans="1:10" ht="14.25" customHeight="1" x14ac:dyDescent="0.25">
      <c r="A936" s="53" t="s">
        <v>27</v>
      </c>
      <c r="B936" s="53">
        <v>3659</v>
      </c>
      <c r="C936" s="229" t="s">
        <v>1401</v>
      </c>
      <c r="D936" s="229"/>
      <c r="E936" s="229"/>
      <c r="F936" s="229"/>
      <c r="G936" s="31" t="s">
        <v>1166</v>
      </c>
      <c r="H936" s="161" t="s">
        <v>1198</v>
      </c>
      <c r="I936" s="161" t="s">
        <v>1402</v>
      </c>
      <c r="J936" s="161" t="s">
        <v>1402</v>
      </c>
    </row>
    <row r="937" spans="1:10" ht="14.25" customHeight="1" x14ac:dyDescent="0.25">
      <c r="C937" s="230" t="s">
        <v>1167</v>
      </c>
      <c r="D937" s="230"/>
      <c r="E937" s="230"/>
      <c r="F937" s="230"/>
      <c r="G937" s="230"/>
      <c r="H937" s="230"/>
      <c r="I937" s="230"/>
      <c r="J937" s="163" t="s">
        <v>1403</v>
      </c>
    </row>
    <row r="938" spans="1:10" x14ac:dyDescent="0.25">
      <c r="C938" s="229"/>
      <c r="D938" s="229"/>
      <c r="E938" s="229"/>
      <c r="F938" s="229"/>
      <c r="G938" s="229"/>
      <c r="H938" s="229"/>
      <c r="I938" s="229"/>
      <c r="J938" s="229"/>
    </row>
    <row r="939" spans="1:10" ht="14.25" customHeight="1" x14ac:dyDescent="0.25">
      <c r="C939" s="228" t="s">
        <v>1134</v>
      </c>
      <c r="D939" s="228"/>
      <c r="E939" s="228"/>
      <c r="F939" s="228"/>
      <c r="G939" s="228"/>
      <c r="H939" s="228"/>
      <c r="I939" s="228"/>
      <c r="J939" s="159" t="s">
        <v>1404</v>
      </c>
    </row>
    <row r="940" spans="1:10" x14ac:dyDescent="0.25">
      <c r="C940" s="229"/>
      <c r="D940" s="229"/>
      <c r="E940" s="229"/>
      <c r="F940" s="229"/>
      <c r="G940" s="229"/>
      <c r="H940" s="229"/>
      <c r="I940" s="229"/>
      <c r="J940" s="229"/>
    </row>
    <row r="941" spans="1:10" ht="14.25" customHeight="1" x14ac:dyDescent="0.25">
      <c r="C941" s="228" t="s">
        <v>1135</v>
      </c>
      <c r="D941" s="228"/>
      <c r="E941" s="228"/>
      <c r="F941" s="228"/>
      <c r="G941" s="228"/>
      <c r="H941" s="228"/>
      <c r="I941" s="228"/>
      <c r="J941" s="159" t="s">
        <v>1147</v>
      </c>
    </row>
    <row r="942" spans="1:10" x14ac:dyDescent="0.25">
      <c r="C942" s="229"/>
      <c r="D942" s="229"/>
      <c r="E942" s="229"/>
      <c r="F942" s="229"/>
      <c r="G942" s="229"/>
      <c r="H942" s="229"/>
      <c r="I942" s="229"/>
      <c r="J942" s="229"/>
    </row>
    <row r="943" spans="1:10" ht="14.25" customHeight="1" x14ac:dyDescent="0.25">
      <c r="C943" s="228" t="s">
        <v>1136</v>
      </c>
      <c r="D943" s="228"/>
      <c r="E943" s="228"/>
      <c r="F943" s="228"/>
      <c r="G943" s="228"/>
      <c r="H943" s="228"/>
      <c r="I943" s="228"/>
      <c r="J943" s="159" t="s">
        <v>1404</v>
      </c>
    </row>
    <row r="944" spans="1:10" x14ac:dyDescent="0.25">
      <c r="C944" s="168"/>
      <c r="D944" s="20"/>
      <c r="E944" s="20"/>
      <c r="F944" s="20"/>
      <c r="G944" s="20"/>
      <c r="H944" s="20"/>
      <c r="I944" s="20"/>
      <c r="J944" s="20"/>
    </row>
    <row r="945" spans="1:10" x14ac:dyDescent="0.25">
      <c r="C945" s="237"/>
      <c r="D945" s="237"/>
      <c r="E945" s="237"/>
      <c r="F945" s="237"/>
      <c r="G945" s="237"/>
      <c r="H945" s="237"/>
      <c r="I945" s="237"/>
      <c r="J945" s="237"/>
    </row>
    <row r="946" spans="1:10" x14ac:dyDescent="0.25">
      <c r="C946" s="169"/>
      <c r="D946" s="169"/>
      <c r="E946" s="169"/>
      <c r="F946" s="169"/>
      <c r="G946" s="169"/>
      <c r="H946" s="169"/>
      <c r="I946" s="169"/>
      <c r="J946" s="169"/>
    </row>
    <row r="947" spans="1:10" x14ac:dyDescent="0.25">
      <c r="C947" s="238"/>
      <c r="D947" s="238"/>
      <c r="E947" s="238"/>
      <c r="F947" s="238"/>
      <c r="G947" s="238"/>
      <c r="H947" s="238"/>
      <c r="I947" s="239"/>
      <c r="J947" s="239"/>
    </row>
    <row r="948" spans="1:10" x14ac:dyDescent="0.25">
      <c r="C948" s="232"/>
      <c r="D948" s="232"/>
      <c r="E948" s="232"/>
      <c r="F948" s="232"/>
      <c r="G948" s="232"/>
      <c r="H948" s="232"/>
      <c r="I948" s="232"/>
      <c r="J948" s="232"/>
    </row>
    <row r="949" spans="1:10" x14ac:dyDescent="0.25">
      <c r="C949" s="175"/>
      <c r="D949" s="176"/>
      <c r="E949" s="176"/>
      <c r="F949" s="176"/>
      <c r="G949" s="176"/>
      <c r="H949" s="176"/>
      <c r="I949" s="176"/>
      <c r="J949" s="177"/>
    </row>
    <row r="950" spans="1:10" x14ac:dyDescent="0.25">
      <c r="C950" s="175"/>
      <c r="D950" s="176"/>
      <c r="E950" s="176"/>
      <c r="F950" s="176"/>
      <c r="G950" s="176"/>
      <c r="H950" s="176"/>
      <c r="I950" s="176"/>
      <c r="J950" s="177"/>
    </row>
    <row r="951" spans="1:10" x14ac:dyDescent="0.25">
      <c r="C951" s="232"/>
      <c r="D951" s="232"/>
      <c r="E951" s="232"/>
      <c r="F951" s="232"/>
      <c r="G951" s="232"/>
      <c r="H951" s="232"/>
      <c r="I951" s="232"/>
      <c r="J951" s="232"/>
    </row>
    <row r="952" spans="1:10" x14ac:dyDescent="0.25">
      <c r="C952" s="233"/>
      <c r="D952" s="233"/>
      <c r="E952" s="233"/>
      <c r="F952" s="233"/>
      <c r="G952" s="233"/>
      <c r="H952" s="233"/>
      <c r="I952" s="233"/>
      <c r="J952" s="233"/>
    </row>
    <row r="953" spans="1:10" x14ac:dyDescent="0.25">
      <c r="C953" s="181"/>
      <c r="D953" s="181"/>
      <c r="E953" s="181"/>
      <c r="F953" s="181"/>
      <c r="G953" s="181"/>
      <c r="H953" s="181"/>
      <c r="I953" s="181"/>
      <c r="J953" s="181"/>
    </row>
    <row r="954" spans="1:10" x14ac:dyDescent="0.25">
      <c r="C954" s="178"/>
      <c r="D954" s="178"/>
      <c r="E954" s="178"/>
      <c r="F954" s="178"/>
      <c r="G954" s="178"/>
      <c r="H954" s="178"/>
      <c r="I954" s="178"/>
      <c r="J954" s="178"/>
    </row>
    <row r="955" spans="1:10" x14ac:dyDescent="0.25">
      <c r="C955" s="179"/>
      <c r="D955" s="234"/>
      <c r="E955" s="234"/>
      <c r="F955" s="234"/>
      <c r="G955" s="235"/>
      <c r="H955" s="235"/>
      <c r="I955" s="235"/>
      <c r="J955" s="235"/>
    </row>
    <row r="956" spans="1:10" s="187" customFormat="1" ht="24.95" customHeight="1" x14ac:dyDescent="0.25">
      <c r="A956" s="155" t="s">
        <v>1121</v>
      </c>
      <c r="B956" s="156" t="s">
        <v>701</v>
      </c>
      <c r="C956" s="240" t="s">
        <v>702</v>
      </c>
      <c r="D956" s="240"/>
      <c r="E956" s="240"/>
      <c r="F956" s="240"/>
      <c r="G956" s="240"/>
      <c r="H956" s="240"/>
      <c r="I956" s="240"/>
      <c r="J956" s="157" t="s">
        <v>1122</v>
      </c>
    </row>
    <row r="957" spans="1:10" x14ac:dyDescent="0.25">
      <c r="C957" s="229"/>
      <c r="D957" s="229"/>
      <c r="E957" s="229"/>
      <c r="F957" s="229"/>
      <c r="G957" s="229"/>
      <c r="H957" s="229"/>
      <c r="I957" s="229"/>
      <c r="J957" s="229"/>
    </row>
    <row r="958" spans="1:10" ht="21" customHeight="1" x14ac:dyDescent="0.25">
      <c r="A958" s="53" t="s">
        <v>1123</v>
      </c>
      <c r="B958" s="53" t="s">
        <v>21</v>
      </c>
      <c r="C958" s="228" t="s">
        <v>1124</v>
      </c>
      <c r="D958" s="228"/>
      <c r="E958" s="228"/>
      <c r="F958" s="228"/>
      <c r="G958" s="158" t="s">
        <v>53</v>
      </c>
      <c r="H958" s="157" t="s">
        <v>1125</v>
      </c>
      <c r="I958" s="157" t="s">
        <v>1126</v>
      </c>
      <c r="J958" s="159" t="s">
        <v>1127</v>
      </c>
    </row>
    <row r="959" spans="1:10" ht="14.25" customHeight="1" x14ac:dyDescent="0.25">
      <c r="A959" s="53" t="s">
        <v>27</v>
      </c>
      <c r="B959" s="53">
        <v>88248</v>
      </c>
      <c r="C959" s="229" t="s">
        <v>1138</v>
      </c>
      <c r="D959" s="229"/>
      <c r="E959" s="229"/>
      <c r="F959" s="229"/>
      <c r="G959" s="31" t="s">
        <v>1129</v>
      </c>
      <c r="H959" s="161" t="s">
        <v>1405</v>
      </c>
      <c r="I959" s="161" t="s">
        <v>1341</v>
      </c>
      <c r="J959" s="161" t="s">
        <v>1406</v>
      </c>
    </row>
    <row r="960" spans="1:10" ht="14.25" customHeight="1" x14ac:dyDescent="0.25">
      <c r="A960" s="53" t="s">
        <v>27</v>
      </c>
      <c r="B960" s="53">
        <v>88267</v>
      </c>
      <c r="C960" s="229" t="s">
        <v>1137</v>
      </c>
      <c r="D960" s="229"/>
      <c r="E960" s="229"/>
      <c r="F960" s="229"/>
      <c r="G960" s="31" t="s">
        <v>1129</v>
      </c>
      <c r="H960" s="161" t="s">
        <v>1405</v>
      </c>
      <c r="I960" s="161" t="s">
        <v>1343</v>
      </c>
      <c r="J960" s="161" t="s">
        <v>1407</v>
      </c>
    </row>
    <row r="961" spans="1:10" ht="14.25" customHeight="1" x14ac:dyDescent="0.25">
      <c r="C961" s="230" t="s">
        <v>1131</v>
      </c>
      <c r="D961" s="230"/>
      <c r="E961" s="230"/>
      <c r="F961" s="230"/>
      <c r="G961" s="230"/>
      <c r="H961" s="230"/>
      <c r="I961" s="230"/>
      <c r="J961" s="161" t="s">
        <v>1408</v>
      </c>
    </row>
    <row r="962" spans="1:10" ht="14.25" customHeight="1" x14ac:dyDescent="0.25">
      <c r="C962" s="230" t="s">
        <v>1132</v>
      </c>
      <c r="D962" s="230"/>
      <c r="E962" s="230"/>
      <c r="F962" s="230"/>
      <c r="G962" s="230"/>
      <c r="H962" s="230"/>
      <c r="I962" s="230"/>
      <c r="J962" s="163" t="s">
        <v>1147</v>
      </c>
    </row>
    <row r="963" spans="1:10" x14ac:dyDescent="0.25">
      <c r="C963" s="195"/>
      <c r="J963" s="196"/>
    </row>
    <row r="964" spans="1:10" ht="14.25" customHeight="1" x14ac:dyDescent="0.25">
      <c r="C964" s="230" t="s">
        <v>1133</v>
      </c>
      <c r="D964" s="230"/>
      <c r="E964" s="230"/>
      <c r="F964" s="230"/>
      <c r="G964" s="230"/>
      <c r="H964" s="230"/>
      <c r="I964" s="230"/>
      <c r="J964" s="163" t="s">
        <v>1408</v>
      </c>
    </row>
    <row r="965" spans="1:10" x14ac:dyDescent="0.25">
      <c r="C965" s="229"/>
      <c r="D965" s="229"/>
      <c r="E965" s="229"/>
      <c r="F965" s="229"/>
      <c r="G965" s="229"/>
      <c r="H965" s="229"/>
      <c r="I965" s="229"/>
      <c r="J965" s="229"/>
    </row>
    <row r="966" spans="1:10" ht="21" customHeight="1" x14ac:dyDescent="0.25">
      <c r="C966" s="228" t="s">
        <v>1163</v>
      </c>
      <c r="D966" s="228"/>
      <c r="E966" s="228"/>
      <c r="F966" s="228"/>
      <c r="G966" s="158" t="s">
        <v>53</v>
      </c>
      <c r="H966" s="157" t="s">
        <v>1164</v>
      </c>
      <c r="I966" s="157" t="s">
        <v>1126</v>
      </c>
      <c r="J966" s="159" t="s">
        <v>1127</v>
      </c>
    </row>
    <row r="967" spans="1:10" ht="14.25" customHeight="1" x14ac:dyDescent="0.25">
      <c r="A967" s="53" t="s">
        <v>27</v>
      </c>
      <c r="B967" s="53">
        <v>21114</v>
      </c>
      <c r="C967" s="229" t="s">
        <v>1409</v>
      </c>
      <c r="D967" s="229"/>
      <c r="E967" s="229"/>
      <c r="F967" s="229"/>
      <c r="G967" s="31" t="s">
        <v>1166</v>
      </c>
      <c r="H967" s="161" t="s">
        <v>1410</v>
      </c>
      <c r="I967" s="161" t="s">
        <v>1411</v>
      </c>
      <c r="J967" s="161" t="s">
        <v>1412</v>
      </c>
    </row>
    <row r="968" spans="1:10" ht="14.25" customHeight="1" x14ac:dyDescent="0.25">
      <c r="A968" s="53" t="s">
        <v>27</v>
      </c>
      <c r="B968" s="53">
        <v>38429</v>
      </c>
      <c r="C968" s="229" t="s">
        <v>1413</v>
      </c>
      <c r="D968" s="229"/>
      <c r="E968" s="229"/>
      <c r="F968" s="229"/>
      <c r="G968" s="31" t="s">
        <v>1166</v>
      </c>
      <c r="H968" s="161" t="s">
        <v>1198</v>
      </c>
      <c r="I968" s="161" t="s">
        <v>1414</v>
      </c>
      <c r="J968" s="161" t="s">
        <v>1414</v>
      </c>
    </row>
    <row r="969" spans="1:10" ht="14.25" customHeight="1" x14ac:dyDescent="0.25">
      <c r="C969" s="230" t="s">
        <v>1167</v>
      </c>
      <c r="D969" s="230"/>
      <c r="E969" s="230"/>
      <c r="F969" s="230"/>
      <c r="G969" s="230"/>
      <c r="H969" s="230"/>
      <c r="I969" s="230"/>
      <c r="J969" s="163" t="s">
        <v>1415</v>
      </c>
    </row>
    <row r="970" spans="1:10" x14ac:dyDescent="0.25">
      <c r="C970" s="229"/>
      <c r="D970" s="229"/>
      <c r="E970" s="229"/>
      <c r="F970" s="229"/>
      <c r="G970" s="229"/>
      <c r="H970" s="229"/>
      <c r="I970" s="229"/>
      <c r="J970" s="229"/>
    </row>
    <row r="971" spans="1:10" ht="14.25" customHeight="1" x14ac:dyDescent="0.25">
      <c r="C971" s="228" t="s">
        <v>1134</v>
      </c>
      <c r="D971" s="228"/>
      <c r="E971" s="228"/>
      <c r="F971" s="228"/>
      <c r="G971" s="228"/>
      <c r="H971" s="228"/>
      <c r="I971" s="228"/>
      <c r="J971" s="159" t="s">
        <v>1416</v>
      </c>
    </row>
    <row r="972" spans="1:10" x14ac:dyDescent="0.25">
      <c r="C972" s="229"/>
      <c r="D972" s="229"/>
      <c r="E972" s="229"/>
      <c r="F972" s="229"/>
      <c r="G972" s="229"/>
      <c r="H972" s="229"/>
      <c r="I972" s="229"/>
      <c r="J972" s="229"/>
    </row>
    <row r="973" spans="1:10" ht="14.25" customHeight="1" x14ac:dyDescent="0.25">
      <c r="C973" s="228" t="s">
        <v>1135</v>
      </c>
      <c r="D973" s="228"/>
      <c r="E973" s="228"/>
      <c r="F973" s="228"/>
      <c r="G973" s="228"/>
      <c r="H973" s="228"/>
      <c r="I973" s="228"/>
      <c r="J973" s="159" t="s">
        <v>1147</v>
      </c>
    </row>
    <row r="974" spans="1:10" x14ac:dyDescent="0.25">
      <c r="C974" s="229"/>
      <c r="D974" s="229"/>
      <c r="E974" s="229"/>
      <c r="F974" s="229"/>
      <c r="G974" s="229"/>
      <c r="H974" s="229"/>
      <c r="I974" s="229"/>
      <c r="J974" s="229"/>
    </row>
    <row r="975" spans="1:10" ht="14.25" customHeight="1" x14ac:dyDescent="0.25">
      <c r="C975" s="228" t="s">
        <v>1136</v>
      </c>
      <c r="D975" s="228"/>
      <c r="E975" s="228"/>
      <c r="F975" s="228"/>
      <c r="G975" s="228"/>
      <c r="H975" s="228"/>
      <c r="I975" s="228"/>
      <c r="J975" s="159" t="s">
        <v>1416</v>
      </c>
    </row>
    <row r="976" spans="1:10" x14ac:dyDescent="0.25">
      <c r="C976" s="168"/>
      <c r="D976" s="20"/>
      <c r="E976" s="20"/>
      <c r="F976" s="20"/>
      <c r="G976" s="20"/>
      <c r="H976" s="20"/>
      <c r="I976" s="20"/>
      <c r="J976" s="20"/>
    </row>
    <row r="977" spans="1:10" x14ac:dyDescent="0.25">
      <c r="C977" s="237"/>
      <c r="D977" s="237"/>
      <c r="E977" s="237"/>
      <c r="F977" s="237"/>
      <c r="G977" s="237"/>
      <c r="H977" s="237"/>
      <c r="I977" s="237"/>
      <c r="J977" s="237"/>
    </row>
    <row r="978" spans="1:10" x14ac:dyDescent="0.25">
      <c r="C978" s="194"/>
      <c r="D978" s="194"/>
      <c r="E978" s="194"/>
      <c r="F978" s="194"/>
      <c r="G978" s="194"/>
      <c r="H978" s="194"/>
      <c r="I978" s="194"/>
      <c r="J978" s="194"/>
    </row>
    <row r="979" spans="1:10" x14ac:dyDescent="0.25">
      <c r="C979" s="194"/>
      <c r="D979" s="194"/>
      <c r="E979" s="194"/>
      <c r="F979" s="194"/>
      <c r="G979" s="194"/>
      <c r="H979" s="194"/>
      <c r="I979" s="194"/>
      <c r="J979" s="194"/>
    </row>
    <row r="980" spans="1:10" x14ac:dyDescent="0.25">
      <c r="C980" s="194"/>
      <c r="D980" s="194"/>
      <c r="E980" s="194"/>
      <c r="F980" s="194"/>
      <c r="G980" s="194"/>
      <c r="H980" s="194"/>
      <c r="I980" s="194"/>
      <c r="J980" s="194"/>
    </row>
    <row r="981" spans="1:10" x14ac:dyDescent="0.25">
      <c r="C981" s="194"/>
      <c r="D981" s="194"/>
      <c r="E981" s="194"/>
      <c r="F981" s="194"/>
      <c r="G981" s="194"/>
      <c r="H981" s="194"/>
      <c r="I981" s="194"/>
      <c r="J981" s="194"/>
    </row>
    <row r="982" spans="1:10" x14ac:dyDescent="0.25">
      <c r="C982" s="194"/>
      <c r="D982" s="194"/>
      <c r="E982" s="194"/>
      <c r="F982" s="194"/>
      <c r="G982" s="194"/>
      <c r="H982" s="194"/>
      <c r="I982" s="194"/>
      <c r="J982" s="194"/>
    </row>
    <row r="983" spans="1:10" x14ac:dyDescent="0.25">
      <c r="C983" s="194"/>
      <c r="D983" s="194"/>
      <c r="E983" s="194"/>
      <c r="F983" s="194"/>
      <c r="G983" s="194"/>
      <c r="H983" s="194"/>
      <c r="I983" s="194"/>
      <c r="J983" s="194"/>
    </row>
    <row r="984" spans="1:10" x14ac:dyDescent="0.25">
      <c r="C984" s="194"/>
      <c r="D984" s="194"/>
      <c r="E984" s="194"/>
      <c r="F984" s="194"/>
      <c r="G984" s="194"/>
      <c r="H984" s="194"/>
      <c r="I984" s="194"/>
      <c r="J984" s="194"/>
    </row>
    <row r="985" spans="1:10" x14ac:dyDescent="0.25">
      <c r="C985" s="169"/>
      <c r="D985" s="169"/>
      <c r="E985" s="169"/>
      <c r="F985" s="169"/>
      <c r="G985" s="169"/>
      <c r="H985" s="169"/>
      <c r="I985" s="169"/>
      <c r="J985" s="169"/>
    </row>
    <row r="986" spans="1:10" x14ac:dyDescent="0.25">
      <c r="C986" s="238"/>
      <c r="D986" s="238"/>
      <c r="E986" s="238"/>
      <c r="F986" s="238"/>
      <c r="G986" s="238"/>
      <c r="H986" s="238"/>
      <c r="I986" s="239"/>
      <c r="J986" s="239"/>
    </row>
    <row r="987" spans="1:10" x14ac:dyDescent="0.25">
      <c r="C987" s="232"/>
      <c r="D987" s="232"/>
      <c r="E987" s="232"/>
      <c r="F987" s="232"/>
      <c r="G987" s="232"/>
      <c r="H987" s="232"/>
      <c r="I987" s="232"/>
      <c r="J987" s="232"/>
    </row>
    <row r="988" spans="1:10" x14ac:dyDescent="0.25">
      <c r="C988" s="232"/>
      <c r="D988" s="232"/>
      <c r="E988" s="232"/>
      <c r="F988" s="232"/>
      <c r="G988" s="232"/>
      <c r="H988" s="232"/>
      <c r="I988" s="232"/>
      <c r="J988" s="232"/>
    </row>
    <row r="989" spans="1:10" s="187" customFormat="1" ht="24.95" customHeight="1" x14ac:dyDescent="0.25">
      <c r="A989" s="155" t="s">
        <v>1121</v>
      </c>
      <c r="B989" s="156" t="s">
        <v>704</v>
      </c>
      <c r="C989" s="240" t="s">
        <v>705</v>
      </c>
      <c r="D989" s="240"/>
      <c r="E989" s="240"/>
      <c r="F989" s="240"/>
      <c r="G989" s="240"/>
      <c r="H989" s="240"/>
      <c r="I989" s="240"/>
      <c r="J989" s="157" t="s">
        <v>1122</v>
      </c>
    </row>
    <row r="990" spans="1:10" x14ac:dyDescent="0.25">
      <c r="C990" s="229"/>
      <c r="D990" s="229"/>
      <c r="E990" s="229"/>
      <c r="F990" s="229"/>
      <c r="G990" s="229"/>
      <c r="H990" s="229"/>
      <c r="I990" s="229"/>
      <c r="J990" s="229"/>
    </row>
    <row r="991" spans="1:10" ht="21" customHeight="1" x14ac:dyDescent="0.25">
      <c r="A991" s="53" t="s">
        <v>1123</v>
      </c>
      <c r="B991" s="53" t="s">
        <v>21</v>
      </c>
      <c r="C991" s="228" t="s">
        <v>1124</v>
      </c>
      <c r="D991" s="228"/>
      <c r="E991" s="228"/>
      <c r="F991" s="228"/>
      <c r="G991" s="158" t="s">
        <v>53</v>
      </c>
      <c r="H991" s="157" t="s">
        <v>1125</v>
      </c>
      <c r="I991" s="157" t="s">
        <v>1126</v>
      </c>
      <c r="J991" s="159" t="s">
        <v>1127</v>
      </c>
    </row>
    <row r="992" spans="1:10" ht="14.25" customHeight="1" x14ac:dyDescent="0.25">
      <c r="A992" s="53" t="s">
        <v>27</v>
      </c>
      <c r="B992" s="53">
        <v>88248</v>
      </c>
      <c r="C992" s="229" t="s">
        <v>1138</v>
      </c>
      <c r="D992" s="229"/>
      <c r="E992" s="229"/>
      <c r="F992" s="229"/>
      <c r="G992" s="31" t="s">
        <v>1129</v>
      </c>
      <c r="H992" s="161" t="s">
        <v>1405</v>
      </c>
      <c r="I992" s="161" t="s">
        <v>1341</v>
      </c>
      <c r="J992" s="161" t="s">
        <v>1406</v>
      </c>
    </row>
    <row r="993" spans="1:10" ht="14.25" customHeight="1" x14ac:dyDescent="0.25">
      <c r="A993" s="53" t="s">
        <v>27</v>
      </c>
      <c r="B993" s="53">
        <v>88267</v>
      </c>
      <c r="C993" s="229" t="s">
        <v>1137</v>
      </c>
      <c r="D993" s="229"/>
      <c r="E993" s="229"/>
      <c r="F993" s="229"/>
      <c r="G993" s="31" t="s">
        <v>1129</v>
      </c>
      <c r="H993" s="161" t="s">
        <v>1405</v>
      </c>
      <c r="I993" s="161" t="s">
        <v>1343</v>
      </c>
      <c r="J993" s="161" t="s">
        <v>1407</v>
      </c>
    </row>
    <row r="994" spans="1:10" ht="14.25" customHeight="1" x14ac:dyDescent="0.25">
      <c r="C994" s="230" t="s">
        <v>1131</v>
      </c>
      <c r="D994" s="230"/>
      <c r="E994" s="230"/>
      <c r="F994" s="230"/>
      <c r="G994" s="230"/>
      <c r="H994" s="230"/>
      <c r="I994" s="230"/>
      <c r="J994" s="161" t="s">
        <v>1408</v>
      </c>
    </row>
    <row r="995" spans="1:10" ht="14.25" customHeight="1" x14ac:dyDescent="0.25">
      <c r="C995" s="230" t="s">
        <v>1132</v>
      </c>
      <c r="D995" s="230"/>
      <c r="E995" s="230"/>
      <c r="F995" s="230"/>
      <c r="G995" s="230"/>
      <c r="H995" s="230"/>
      <c r="I995" s="230"/>
      <c r="J995" s="163" t="s">
        <v>1147</v>
      </c>
    </row>
    <row r="996" spans="1:10" x14ac:dyDescent="0.25">
      <c r="C996" s="195"/>
      <c r="J996" s="196"/>
    </row>
    <row r="997" spans="1:10" ht="14.25" customHeight="1" x14ac:dyDescent="0.25">
      <c r="C997" s="230" t="s">
        <v>1133</v>
      </c>
      <c r="D997" s="230"/>
      <c r="E997" s="230"/>
      <c r="F997" s="230"/>
      <c r="G997" s="230"/>
      <c r="H997" s="230"/>
      <c r="I997" s="230"/>
      <c r="J997" s="163" t="s">
        <v>1408</v>
      </c>
    </row>
    <row r="998" spans="1:10" x14ac:dyDescent="0.25">
      <c r="C998" s="229"/>
      <c r="D998" s="229"/>
      <c r="E998" s="229"/>
      <c r="F998" s="229"/>
      <c r="G998" s="229"/>
      <c r="H998" s="229"/>
      <c r="I998" s="229"/>
      <c r="J998" s="229"/>
    </row>
    <row r="999" spans="1:10" ht="21" customHeight="1" x14ac:dyDescent="0.25">
      <c r="C999" s="228" t="s">
        <v>1163</v>
      </c>
      <c r="D999" s="228"/>
      <c r="E999" s="228"/>
      <c r="F999" s="228"/>
      <c r="G999" s="158" t="s">
        <v>53</v>
      </c>
      <c r="H999" s="157" t="s">
        <v>1164</v>
      </c>
      <c r="I999" s="157" t="s">
        <v>1126</v>
      </c>
      <c r="J999" s="159" t="s">
        <v>1127</v>
      </c>
    </row>
    <row r="1000" spans="1:10" ht="14.25" customHeight="1" x14ac:dyDescent="0.25">
      <c r="A1000" s="53" t="s">
        <v>27</v>
      </c>
      <c r="B1000" s="53">
        <v>21114</v>
      </c>
      <c r="C1000" s="229" t="s">
        <v>1409</v>
      </c>
      <c r="D1000" s="229"/>
      <c r="E1000" s="229"/>
      <c r="F1000" s="229"/>
      <c r="G1000" s="31" t="s">
        <v>1166</v>
      </c>
      <c r="H1000" s="161" t="s">
        <v>1410</v>
      </c>
      <c r="I1000" s="161" t="s">
        <v>1411</v>
      </c>
      <c r="J1000" s="161" t="s">
        <v>1412</v>
      </c>
    </row>
    <row r="1001" spans="1:10" ht="14.25" customHeight="1" x14ac:dyDescent="0.25">
      <c r="A1001" s="53" t="s">
        <v>27</v>
      </c>
      <c r="B1001" s="53">
        <v>38431</v>
      </c>
      <c r="C1001" s="229" t="s">
        <v>1417</v>
      </c>
      <c r="D1001" s="229"/>
      <c r="E1001" s="229"/>
      <c r="F1001" s="229"/>
      <c r="G1001" s="31" t="s">
        <v>1166</v>
      </c>
      <c r="H1001" s="161" t="s">
        <v>1198</v>
      </c>
      <c r="I1001" s="161" t="s">
        <v>1418</v>
      </c>
      <c r="J1001" s="161" t="s">
        <v>1418</v>
      </c>
    </row>
    <row r="1002" spans="1:10" ht="14.25" customHeight="1" x14ac:dyDescent="0.25">
      <c r="C1002" s="230" t="s">
        <v>1167</v>
      </c>
      <c r="D1002" s="230"/>
      <c r="E1002" s="230"/>
      <c r="F1002" s="230"/>
      <c r="G1002" s="230"/>
      <c r="H1002" s="230"/>
      <c r="I1002" s="230"/>
      <c r="J1002" s="163" t="s">
        <v>1419</v>
      </c>
    </row>
    <row r="1003" spans="1:10" x14ac:dyDescent="0.25">
      <c r="C1003" s="229"/>
      <c r="D1003" s="229"/>
      <c r="E1003" s="229"/>
      <c r="F1003" s="229"/>
      <c r="G1003" s="229"/>
      <c r="H1003" s="229"/>
      <c r="I1003" s="229"/>
      <c r="J1003" s="229"/>
    </row>
    <row r="1004" spans="1:10" ht="14.25" customHeight="1" x14ac:dyDescent="0.25">
      <c r="C1004" s="228" t="s">
        <v>1134</v>
      </c>
      <c r="D1004" s="228"/>
      <c r="E1004" s="228"/>
      <c r="F1004" s="228"/>
      <c r="G1004" s="228"/>
      <c r="H1004" s="228"/>
      <c r="I1004" s="228"/>
      <c r="J1004" s="159" t="s">
        <v>1420</v>
      </c>
    </row>
    <row r="1005" spans="1:10" x14ac:dyDescent="0.25">
      <c r="C1005" s="229"/>
      <c r="D1005" s="229"/>
      <c r="E1005" s="229"/>
      <c r="F1005" s="229"/>
      <c r="G1005" s="229"/>
      <c r="H1005" s="229"/>
      <c r="I1005" s="229"/>
      <c r="J1005" s="229"/>
    </row>
    <row r="1006" spans="1:10" ht="14.25" customHeight="1" x14ac:dyDescent="0.25">
      <c r="C1006" s="228" t="s">
        <v>1135</v>
      </c>
      <c r="D1006" s="228"/>
      <c r="E1006" s="228"/>
      <c r="F1006" s="228"/>
      <c r="G1006" s="228"/>
      <c r="H1006" s="228"/>
      <c r="I1006" s="228"/>
      <c r="J1006" s="159" t="s">
        <v>1147</v>
      </c>
    </row>
    <row r="1007" spans="1:10" x14ac:dyDescent="0.25">
      <c r="C1007" s="229"/>
      <c r="D1007" s="229"/>
      <c r="E1007" s="229"/>
      <c r="F1007" s="229"/>
      <c r="G1007" s="229"/>
      <c r="H1007" s="229"/>
      <c r="I1007" s="229"/>
      <c r="J1007" s="229"/>
    </row>
    <row r="1008" spans="1:10" ht="14.25" customHeight="1" x14ac:dyDescent="0.25">
      <c r="C1008" s="228" t="s">
        <v>1136</v>
      </c>
      <c r="D1008" s="228"/>
      <c r="E1008" s="228"/>
      <c r="F1008" s="228"/>
      <c r="G1008" s="228"/>
      <c r="H1008" s="228"/>
      <c r="I1008" s="228"/>
      <c r="J1008" s="159" t="s">
        <v>1420</v>
      </c>
    </row>
    <row r="1022" spans="1:10" s="187" customFormat="1" ht="15" customHeight="1" x14ac:dyDescent="0.25">
      <c r="A1022" s="155" t="s">
        <v>1121</v>
      </c>
      <c r="B1022" s="156" t="s">
        <v>761</v>
      </c>
      <c r="C1022" s="231" t="s">
        <v>1421</v>
      </c>
      <c r="D1022" s="231"/>
      <c r="E1022" s="231"/>
      <c r="F1022" s="231"/>
      <c r="G1022" s="231"/>
      <c r="H1022" s="231"/>
      <c r="I1022" s="231"/>
      <c r="J1022" s="157" t="s">
        <v>1122</v>
      </c>
    </row>
    <row r="1023" spans="1:10" x14ac:dyDescent="0.25">
      <c r="C1023" s="229"/>
      <c r="D1023" s="229"/>
      <c r="E1023" s="229"/>
      <c r="F1023" s="229"/>
      <c r="G1023" s="229"/>
      <c r="H1023" s="229"/>
      <c r="I1023" s="229"/>
      <c r="J1023" s="229"/>
    </row>
    <row r="1024" spans="1:10" ht="21" customHeight="1" x14ac:dyDescent="0.25">
      <c r="A1024" s="53" t="s">
        <v>1123</v>
      </c>
      <c r="B1024" s="53" t="s">
        <v>21</v>
      </c>
      <c r="C1024" s="228" t="s">
        <v>1124</v>
      </c>
      <c r="D1024" s="228"/>
      <c r="E1024" s="228"/>
      <c r="F1024" s="228"/>
      <c r="G1024" s="158" t="s">
        <v>53</v>
      </c>
      <c r="H1024" s="157" t="s">
        <v>1125</v>
      </c>
      <c r="I1024" s="157" t="s">
        <v>1126</v>
      </c>
      <c r="J1024" s="159" t="s">
        <v>1127</v>
      </c>
    </row>
    <row r="1025" spans="1:10" ht="14.25" customHeight="1" x14ac:dyDescent="0.25">
      <c r="A1025" s="53" t="s">
        <v>27</v>
      </c>
      <c r="B1025" s="53">
        <v>88316</v>
      </c>
      <c r="C1025" s="229" t="s">
        <v>1130</v>
      </c>
      <c r="D1025" s="229"/>
      <c r="E1025" s="229"/>
      <c r="F1025" s="229"/>
      <c r="G1025" s="31" t="s">
        <v>1129</v>
      </c>
      <c r="H1025" s="161" t="s">
        <v>1327</v>
      </c>
      <c r="I1025" s="161" t="s">
        <v>1145</v>
      </c>
      <c r="J1025" s="161" t="s">
        <v>1328</v>
      </c>
    </row>
    <row r="1026" spans="1:10" ht="14.25" customHeight="1" x14ac:dyDescent="0.25">
      <c r="A1026" s="53" t="s">
        <v>27</v>
      </c>
      <c r="B1026" s="53">
        <v>88309</v>
      </c>
      <c r="C1026" s="229" t="s">
        <v>1128</v>
      </c>
      <c r="D1026" s="229"/>
      <c r="E1026" s="229"/>
      <c r="F1026" s="229"/>
      <c r="G1026" s="31" t="s">
        <v>1129</v>
      </c>
      <c r="H1026" s="161" t="s">
        <v>1198</v>
      </c>
      <c r="I1026" s="161" t="s">
        <v>1174</v>
      </c>
      <c r="J1026" s="161" t="s">
        <v>1174</v>
      </c>
    </row>
    <row r="1027" spans="1:10" ht="14.25" customHeight="1" x14ac:dyDescent="0.25">
      <c r="A1027" s="20"/>
      <c r="B1027" s="20"/>
      <c r="C1027" s="230" t="s">
        <v>1131</v>
      </c>
      <c r="D1027" s="230"/>
      <c r="E1027" s="230"/>
      <c r="F1027" s="230"/>
      <c r="G1027" s="230"/>
      <c r="H1027" s="230"/>
      <c r="I1027" s="230"/>
      <c r="J1027" s="161" t="s">
        <v>1422</v>
      </c>
    </row>
    <row r="1028" spans="1:10" ht="14.25" customHeight="1" x14ac:dyDescent="0.25">
      <c r="A1028" s="20"/>
      <c r="B1028" s="20"/>
      <c r="C1028" s="230" t="s">
        <v>1132</v>
      </c>
      <c r="D1028" s="230"/>
      <c r="E1028" s="230"/>
      <c r="F1028" s="230"/>
      <c r="G1028" s="230"/>
      <c r="H1028" s="230"/>
      <c r="I1028" s="230"/>
      <c r="J1028" s="163" t="s">
        <v>1147</v>
      </c>
    </row>
    <row r="1029" spans="1:10" x14ac:dyDescent="0.25">
      <c r="A1029" s="20"/>
      <c r="B1029" s="20"/>
      <c r="C1029" s="165"/>
      <c r="D1029" s="20"/>
      <c r="E1029" s="20"/>
      <c r="F1029" s="20"/>
      <c r="G1029" s="20"/>
      <c r="H1029" s="20"/>
      <c r="I1029" s="20"/>
      <c r="J1029" s="166"/>
    </row>
    <row r="1030" spans="1:10" ht="14.25" customHeight="1" x14ac:dyDescent="0.25">
      <c r="A1030" s="20"/>
      <c r="B1030" s="20"/>
      <c r="C1030" s="230" t="s">
        <v>1133</v>
      </c>
      <c r="D1030" s="230"/>
      <c r="E1030" s="230"/>
      <c r="F1030" s="230"/>
      <c r="G1030" s="230"/>
      <c r="H1030" s="230"/>
      <c r="I1030" s="230"/>
      <c r="J1030" s="163" t="s">
        <v>1422</v>
      </c>
    </row>
    <row r="1031" spans="1:10" x14ac:dyDescent="0.25">
      <c r="A1031" s="20"/>
      <c r="B1031" s="20"/>
      <c r="C1031" s="229"/>
      <c r="D1031" s="229"/>
      <c r="E1031" s="229"/>
      <c r="F1031" s="229"/>
      <c r="G1031" s="229"/>
      <c r="H1031" s="229"/>
      <c r="I1031" s="229"/>
      <c r="J1031" s="229"/>
    </row>
    <row r="1032" spans="1:10" ht="21" customHeight="1" x14ac:dyDescent="0.25">
      <c r="A1032" s="20"/>
      <c r="B1032" s="20"/>
      <c r="C1032" s="228" t="s">
        <v>1163</v>
      </c>
      <c r="D1032" s="228"/>
      <c r="E1032" s="228"/>
      <c r="F1032" s="228"/>
      <c r="G1032" s="158" t="s">
        <v>53</v>
      </c>
      <c r="H1032" s="157" t="s">
        <v>1164</v>
      </c>
      <c r="I1032" s="157" t="s">
        <v>1126</v>
      </c>
      <c r="J1032" s="159" t="s">
        <v>1127</v>
      </c>
    </row>
    <row r="1033" spans="1:10" ht="14.25" customHeight="1" x14ac:dyDescent="0.25">
      <c r="A1033" s="53" t="s">
        <v>27</v>
      </c>
      <c r="B1033" s="53">
        <v>11708</v>
      </c>
      <c r="C1033" s="229" t="s">
        <v>1423</v>
      </c>
      <c r="D1033" s="229"/>
      <c r="E1033" s="229"/>
      <c r="F1033" s="229"/>
      <c r="G1033" s="31" t="s">
        <v>1166</v>
      </c>
      <c r="H1033" s="161" t="s">
        <v>1198</v>
      </c>
      <c r="I1033" s="161" t="s">
        <v>1424</v>
      </c>
      <c r="J1033" s="161" t="s">
        <v>1424</v>
      </c>
    </row>
    <row r="1034" spans="1:10" ht="14.25" customHeight="1" x14ac:dyDescent="0.25">
      <c r="C1034" s="230" t="s">
        <v>1167</v>
      </c>
      <c r="D1034" s="230"/>
      <c r="E1034" s="230"/>
      <c r="F1034" s="230"/>
      <c r="G1034" s="230"/>
      <c r="H1034" s="230"/>
      <c r="I1034" s="230"/>
      <c r="J1034" s="163" t="s">
        <v>1425</v>
      </c>
    </row>
    <row r="1035" spans="1:10" x14ac:dyDescent="0.25">
      <c r="C1035" s="229"/>
      <c r="D1035" s="229"/>
      <c r="E1035" s="229"/>
      <c r="F1035" s="229"/>
      <c r="G1035" s="229"/>
      <c r="H1035" s="229"/>
      <c r="I1035" s="229"/>
      <c r="J1035" s="229"/>
    </row>
    <row r="1036" spans="1:10" ht="14.25" customHeight="1" x14ac:dyDescent="0.25">
      <c r="C1036" s="228" t="s">
        <v>1134</v>
      </c>
      <c r="D1036" s="228"/>
      <c r="E1036" s="228"/>
      <c r="F1036" s="228"/>
      <c r="G1036" s="228"/>
      <c r="H1036" s="228"/>
      <c r="I1036" s="228"/>
      <c r="J1036" s="159" t="s">
        <v>1426</v>
      </c>
    </row>
    <row r="1037" spans="1:10" x14ac:dyDescent="0.25">
      <c r="C1037" s="229"/>
      <c r="D1037" s="229"/>
      <c r="E1037" s="229"/>
      <c r="F1037" s="229"/>
      <c r="G1037" s="229"/>
      <c r="H1037" s="229"/>
      <c r="I1037" s="229"/>
      <c r="J1037" s="229"/>
    </row>
    <row r="1038" spans="1:10" ht="14.25" customHeight="1" x14ac:dyDescent="0.25">
      <c r="C1038" s="228" t="s">
        <v>1135</v>
      </c>
      <c r="D1038" s="228"/>
      <c r="E1038" s="228"/>
      <c r="F1038" s="228"/>
      <c r="G1038" s="228"/>
      <c r="H1038" s="228"/>
      <c r="I1038" s="228"/>
      <c r="J1038" s="159" t="s">
        <v>1147</v>
      </c>
    </row>
    <row r="1039" spans="1:10" x14ac:dyDescent="0.25">
      <c r="C1039" s="229"/>
      <c r="D1039" s="229"/>
      <c r="E1039" s="229"/>
      <c r="F1039" s="229"/>
      <c r="G1039" s="229"/>
      <c r="H1039" s="229"/>
      <c r="I1039" s="229"/>
      <c r="J1039" s="229"/>
    </row>
    <row r="1040" spans="1:10" ht="14.25" customHeight="1" x14ac:dyDescent="0.25">
      <c r="C1040" s="228" t="s">
        <v>1136</v>
      </c>
      <c r="D1040" s="228"/>
      <c r="E1040" s="228"/>
      <c r="F1040" s="228"/>
      <c r="G1040" s="228"/>
      <c r="H1040" s="228"/>
      <c r="I1040" s="228"/>
      <c r="J1040" s="159" t="s">
        <v>1426</v>
      </c>
    </row>
    <row r="1041" spans="1:10" x14ac:dyDescent="0.25">
      <c r="C1041" s="20"/>
      <c r="D1041" s="20"/>
      <c r="E1041" s="20"/>
      <c r="F1041" s="20"/>
      <c r="G1041" s="20"/>
      <c r="H1041" s="20"/>
      <c r="I1041" s="20"/>
      <c r="J1041" s="20"/>
    </row>
    <row r="1042" spans="1:10" x14ac:dyDescent="0.25">
      <c r="C1042" s="20"/>
      <c r="D1042" s="20"/>
      <c r="E1042" s="20"/>
      <c r="F1042" s="20"/>
      <c r="G1042" s="20"/>
      <c r="H1042" s="20"/>
      <c r="I1042" s="20"/>
      <c r="J1042" s="20"/>
    </row>
    <row r="1043" spans="1:10" x14ac:dyDescent="0.25">
      <c r="C1043" s="20"/>
      <c r="D1043" s="20"/>
      <c r="E1043" s="20"/>
      <c r="F1043" s="20"/>
      <c r="G1043" s="20"/>
      <c r="H1043" s="20"/>
      <c r="I1043" s="20"/>
      <c r="J1043" s="20"/>
    </row>
    <row r="1044" spans="1:10" x14ac:dyDescent="0.25">
      <c r="C1044" s="20"/>
      <c r="D1044" s="20"/>
      <c r="E1044" s="20"/>
      <c r="F1044" s="20"/>
      <c r="G1044" s="20"/>
      <c r="H1044" s="20"/>
      <c r="I1044" s="20"/>
      <c r="J1044" s="20"/>
    </row>
    <row r="1045" spans="1:10" x14ac:dyDescent="0.25">
      <c r="C1045" s="20"/>
      <c r="D1045" s="20"/>
      <c r="E1045" s="20"/>
      <c r="F1045" s="20"/>
      <c r="G1045" s="20"/>
      <c r="H1045" s="20"/>
      <c r="I1045" s="20"/>
      <c r="J1045" s="20"/>
    </row>
    <row r="1046" spans="1:10" x14ac:dyDescent="0.25">
      <c r="C1046" s="20"/>
      <c r="D1046" s="20"/>
      <c r="E1046" s="20"/>
      <c r="F1046" s="20"/>
      <c r="G1046" s="20"/>
      <c r="H1046" s="20"/>
      <c r="I1046" s="20"/>
      <c r="J1046" s="20"/>
    </row>
    <row r="1047" spans="1:10" x14ac:dyDescent="0.25">
      <c r="C1047" s="20"/>
      <c r="D1047" s="20"/>
      <c r="E1047" s="20"/>
      <c r="F1047" s="20"/>
      <c r="G1047" s="20"/>
      <c r="H1047" s="20"/>
      <c r="I1047" s="20"/>
      <c r="J1047" s="20"/>
    </row>
    <row r="1048" spans="1:10" x14ac:dyDescent="0.25">
      <c r="C1048" s="20"/>
      <c r="D1048" s="20"/>
      <c r="E1048" s="20"/>
      <c r="F1048" s="20"/>
      <c r="G1048" s="20"/>
      <c r="H1048" s="20"/>
      <c r="I1048" s="20"/>
      <c r="J1048" s="20"/>
    </row>
    <row r="1049" spans="1:10" x14ac:dyDescent="0.25">
      <c r="C1049" s="20"/>
      <c r="D1049" s="20"/>
      <c r="E1049" s="20"/>
      <c r="F1049" s="20"/>
      <c r="G1049" s="20"/>
      <c r="H1049" s="20"/>
      <c r="I1049" s="20"/>
      <c r="J1049" s="20"/>
    </row>
    <row r="1050" spans="1:10" x14ac:dyDescent="0.25">
      <c r="C1050" s="20"/>
      <c r="D1050" s="20"/>
      <c r="E1050" s="20"/>
      <c r="F1050" s="20"/>
      <c r="G1050" s="20"/>
      <c r="H1050" s="20"/>
      <c r="I1050" s="20"/>
      <c r="J1050" s="20"/>
    </row>
    <row r="1051" spans="1:10" x14ac:dyDescent="0.25">
      <c r="C1051" s="20"/>
      <c r="D1051" s="20"/>
      <c r="E1051" s="20"/>
      <c r="F1051" s="20"/>
      <c r="G1051" s="20"/>
      <c r="H1051" s="20"/>
      <c r="I1051" s="20"/>
      <c r="J1051" s="20"/>
    </row>
    <row r="1052" spans="1:10" x14ac:dyDescent="0.25">
      <c r="C1052" s="20"/>
      <c r="D1052" s="20"/>
      <c r="E1052" s="20"/>
      <c r="F1052" s="20"/>
      <c r="G1052" s="20"/>
      <c r="H1052" s="20"/>
      <c r="I1052" s="20"/>
      <c r="J1052" s="20"/>
    </row>
    <row r="1053" spans="1:10" x14ac:dyDescent="0.25">
      <c r="C1053" s="20"/>
      <c r="D1053" s="20"/>
      <c r="E1053" s="20"/>
      <c r="F1053" s="20"/>
      <c r="G1053" s="20"/>
      <c r="H1053" s="20"/>
      <c r="I1053" s="20"/>
      <c r="J1053" s="20"/>
    </row>
    <row r="1054" spans="1:10" x14ac:dyDescent="0.25">
      <c r="C1054" s="20"/>
      <c r="D1054" s="20"/>
      <c r="E1054" s="20"/>
      <c r="F1054" s="20"/>
      <c r="G1054" s="20"/>
      <c r="H1054" s="20"/>
      <c r="I1054" s="20"/>
      <c r="J1054" s="20"/>
    </row>
    <row r="1055" spans="1:10" s="187" customFormat="1" ht="24.95" customHeight="1" x14ac:dyDescent="0.25">
      <c r="A1055" s="155" t="s">
        <v>1121</v>
      </c>
      <c r="B1055" s="156" t="s">
        <v>888</v>
      </c>
      <c r="C1055" s="240" t="s">
        <v>889</v>
      </c>
      <c r="D1055" s="240"/>
      <c r="E1055" s="240"/>
      <c r="F1055" s="240"/>
      <c r="G1055" s="240" t="s">
        <v>1122</v>
      </c>
      <c r="H1055" s="240"/>
      <c r="I1055" s="240"/>
      <c r="J1055" s="157" t="s">
        <v>1122</v>
      </c>
    </row>
    <row r="1056" spans="1:10" x14ac:dyDescent="0.25">
      <c r="C1056" s="229"/>
      <c r="D1056" s="229"/>
      <c r="E1056" s="229"/>
      <c r="F1056" s="229"/>
      <c r="G1056" s="229"/>
      <c r="H1056" s="229"/>
      <c r="I1056" s="229"/>
      <c r="J1056" s="229"/>
    </row>
    <row r="1057" spans="1:10" ht="21" customHeight="1" x14ac:dyDescent="0.25">
      <c r="A1057" s="53" t="s">
        <v>1123</v>
      </c>
      <c r="B1057" s="53" t="s">
        <v>21</v>
      </c>
      <c r="C1057" s="228" t="s">
        <v>1124</v>
      </c>
      <c r="D1057" s="228"/>
      <c r="E1057" s="228"/>
      <c r="F1057" s="228"/>
      <c r="G1057" s="158" t="s">
        <v>53</v>
      </c>
      <c r="H1057" s="157" t="s">
        <v>1125</v>
      </c>
      <c r="I1057" s="157" t="s">
        <v>1126</v>
      </c>
      <c r="J1057" s="159" t="s">
        <v>1127</v>
      </c>
    </row>
    <row r="1058" spans="1:10" ht="14.25" customHeight="1" x14ac:dyDescent="0.25">
      <c r="A1058" s="53" t="s">
        <v>27</v>
      </c>
      <c r="B1058" s="53">
        <v>88316</v>
      </c>
      <c r="C1058" s="229" t="s">
        <v>1130</v>
      </c>
      <c r="D1058" s="229"/>
      <c r="E1058" s="229"/>
      <c r="F1058" s="229"/>
      <c r="G1058" s="31" t="s">
        <v>1129</v>
      </c>
      <c r="H1058" s="161" t="s">
        <v>1286</v>
      </c>
      <c r="I1058" s="161" t="s">
        <v>1145</v>
      </c>
      <c r="J1058" s="161" t="s">
        <v>1287</v>
      </c>
    </row>
    <row r="1059" spans="1:10" ht="14.25" customHeight="1" x14ac:dyDescent="0.25">
      <c r="A1059" s="20"/>
      <c r="B1059" s="20"/>
      <c r="C1059" s="230" t="s">
        <v>1131</v>
      </c>
      <c r="D1059" s="230"/>
      <c r="E1059" s="230"/>
      <c r="F1059" s="230"/>
      <c r="G1059" s="230"/>
      <c r="H1059" s="230"/>
      <c r="I1059" s="230"/>
      <c r="J1059" s="161" t="s">
        <v>1287</v>
      </c>
    </row>
    <row r="1060" spans="1:10" ht="14.25" customHeight="1" x14ac:dyDescent="0.25">
      <c r="A1060" s="20"/>
      <c r="B1060" s="20"/>
      <c r="C1060" s="230" t="s">
        <v>1132</v>
      </c>
      <c r="D1060" s="230"/>
      <c r="E1060" s="230"/>
      <c r="F1060" s="230"/>
      <c r="G1060" s="230"/>
      <c r="H1060" s="230"/>
      <c r="I1060" s="230"/>
      <c r="J1060" s="163" t="s">
        <v>1147</v>
      </c>
    </row>
    <row r="1061" spans="1:10" x14ac:dyDescent="0.25">
      <c r="A1061" s="20"/>
      <c r="B1061" s="20"/>
      <c r="C1061" s="165"/>
      <c r="D1061" s="20"/>
      <c r="E1061" s="20"/>
      <c r="F1061" s="20"/>
      <c r="G1061" s="20"/>
      <c r="H1061" s="20"/>
      <c r="I1061" s="20"/>
      <c r="J1061" s="166"/>
    </row>
    <row r="1062" spans="1:10" ht="14.25" customHeight="1" x14ac:dyDescent="0.25">
      <c r="A1062" s="20"/>
      <c r="B1062" s="20"/>
      <c r="C1062" s="230" t="s">
        <v>1133</v>
      </c>
      <c r="D1062" s="230"/>
      <c r="E1062" s="230"/>
      <c r="F1062" s="230"/>
      <c r="G1062" s="230"/>
      <c r="H1062" s="230"/>
      <c r="I1062" s="230"/>
      <c r="J1062" s="163" t="s">
        <v>1287</v>
      </c>
    </row>
    <row r="1063" spans="1:10" x14ac:dyDescent="0.25">
      <c r="A1063" s="20"/>
      <c r="B1063" s="20"/>
      <c r="C1063" s="229"/>
      <c r="D1063" s="229"/>
      <c r="E1063" s="229"/>
      <c r="F1063" s="229"/>
      <c r="G1063" s="229"/>
      <c r="H1063" s="229"/>
      <c r="I1063" s="229"/>
      <c r="J1063" s="229"/>
    </row>
    <row r="1064" spans="1:10" ht="21" customHeight="1" x14ac:dyDescent="0.25">
      <c r="A1064" s="20"/>
      <c r="B1064" s="20"/>
      <c r="C1064" s="228" t="s">
        <v>1163</v>
      </c>
      <c r="D1064" s="228"/>
      <c r="E1064" s="228"/>
      <c r="F1064" s="228"/>
      <c r="G1064" s="158" t="s">
        <v>53</v>
      </c>
      <c r="H1064" s="157" t="s">
        <v>1164</v>
      </c>
      <c r="I1064" s="157" t="s">
        <v>1126</v>
      </c>
      <c r="J1064" s="159" t="s">
        <v>1127</v>
      </c>
    </row>
    <row r="1065" spans="1:10" ht="24.95" customHeight="1" x14ac:dyDescent="0.25">
      <c r="A1065" s="53" t="s">
        <v>27</v>
      </c>
      <c r="B1065" s="53">
        <v>37556</v>
      </c>
      <c r="C1065" s="229" t="s">
        <v>1427</v>
      </c>
      <c r="D1065" s="229"/>
      <c r="E1065" s="229"/>
      <c r="F1065" s="229"/>
      <c r="G1065" s="31" t="s">
        <v>1166</v>
      </c>
      <c r="H1065" s="161" t="s">
        <v>1198</v>
      </c>
      <c r="I1065" s="161" t="s">
        <v>1428</v>
      </c>
      <c r="J1065" s="161" t="s">
        <v>1428</v>
      </c>
    </row>
    <row r="1066" spans="1:10" ht="14.25" customHeight="1" x14ac:dyDescent="0.25">
      <c r="A1066" s="20"/>
      <c r="B1066" s="20"/>
      <c r="C1066" s="230" t="s">
        <v>1167</v>
      </c>
      <c r="D1066" s="230"/>
      <c r="E1066" s="230"/>
      <c r="F1066" s="230"/>
      <c r="G1066" s="230"/>
      <c r="H1066" s="230"/>
      <c r="I1066" s="230"/>
      <c r="J1066" s="163" t="s">
        <v>1429</v>
      </c>
    </row>
    <row r="1067" spans="1:10" x14ac:dyDescent="0.25">
      <c r="A1067" s="20"/>
      <c r="B1067" s="20"/>
      <c r="C1067" s="229"/>
      <c r="D1067" s="229"/>
      <c r="E1067" s="229"/>
      <c r="F1067" s="229"/>
      <c r="G1067" s="229"/>
      <c r="H1067" s="229"/>
      <c r="I1067" s="229"/>
      <c r="J1067" s="229"/>
    </row>
    <row r="1068" spans="1:10" ht="14.25" customHeight="1" x14ac:dyDescent="0.25">
      <c r="A1068" s="20"/>
      <c r="B1068" s="20"/>
      <c r="C1068" s="228" t="s">
        <v>1134</v>
      </c>
      <c r="D1068" s="228"/>
      <c r="E1068" s="228"/>
      <c r="F1068" s="228"/>
      <c r="G1068" s="228"/>
      <c r="H1068" s="228"/>
      <c r="I1068" s="228"/>
      <c r="J1068" s="159" t="s">
        <v>1430</v>
      </c>
    </row>
    <row r="1069" spans="1:10" x14ac:dyDescent="0.25">
      <c r="A1069" s="20"/>
      <c r="B1069" s="20"/>
      <c r="C1069" s="229"/>
      <c r="D1069" s="229"/>
      <c r="E1069" s="229"/>
      <c r="F1069" s="229"/>
      <c r="G1069" s="229"/>
      <c r="H1069" s="229"/>
      <c r="I1069" s="229"/>
      <c r="J1069" s="229"/>
    </row>
    <row r="1070" spans="1:10" ht="14.25" customHeight="1" x14ac:dyDescent="0.25">
      <c r="A1070" s="20"/>
      <c r="B1070" s="20"/>
      <c r="C1070" s="228" t="s">
        <v>1135</v>
      </c>
      <c r="D1070" s="228"/>
      <c r="E1070" s="228"/>
      <c r="F1070" s="228"/>
      <c r="G1070" s="228"/>
      <c r="H1070" s="228"/>
      <c r="I1070" s="228"/>
      <c r="J1070" s="159" t="s">
        <v>1147</v>
      </c>
    </row>
    <row r="1071" spans="1:10" x14ac:dyDescent="0.25">
      <c r="A1071" s="20"/>
      <c r="B1071" s="20"/>
      <c r="C1071" s="229"/>
      <c r="D1071" s="229"/>
      <c r="E1071" s="229"/>
      <c r="F1071" s="229"/>
      <c r="G1071" s="229"/>
      <c r="H1071" s="229"/>
      <c r="I1071" s="229"/>
      <c r="J1071" s="229"/>
    </row>
    <row r="1072" spans="1:10" ht="14.25" customHeight="1" x14ac:dyDescent="0.25">
      <c r="A1072" s="20"/>
      <c r="B1072" s="20"/>
      <c r="C1072" s="228" t="s">
        <v>1136</v>
      </c>
      <c r="D1072" s="228"/>
      <c r="E1072" s="228"/>
      <c r="F1072" s="228"/>
      <c r="G1072" s="228"/>
      <c r="H1072" s="228"/>
      <c r="I1072" s="228"/>
      <c r="J1072" s="159" t="s">
        <v>1430</v>
      </c>
    </row>
    <row r="1073" spans="1:10" x14ac:dyDescent="0.25">
      <c r="C1073" s="20"/>
      <c r="D1073" s="20"/>
      <c r="E1073" s="20"/>
      <c r="F1073" s="20"/>
      <c r="G1073" s="20"/>
      <c r="H1073" s="20"/>
      <c r="I1073" s="20"/>
      <c r="J1073" s="20"/>
    </row>
    <row r="1074" spans="1:10" x14ac:dyDescent="0.25">
      <c r="C1074" s="20"/>
      <c r="D1074" s="20"/>
      <c r="E1074" s="20"/>
      <c r="F1074" s="20"/>
      <c r="G1074" s="20"/>
      <c r="H1074" s="20"/>
      <c r="I1074" s="20"/>
      <c r="J1074" s="20"/>
    </row>
    <row r="1075" spans="1:10" x14ac:dyDescent="0.25">
      <c r="C1075" s="20"/>
      <c r="D1075" s="20"/>
      <c r="E1075" s="20"/>
      <c r="F1075" s="20"/>
      <c r="G1075" s="20"/>
      <c r="H1075" s="20"/>
      <c r="I1075" s="20"/>
      <c r="J1075" s="20"/>
    </row>
    <row r="1076" spans="1:10" x14ac:dyDescent="0.25">
      <c r="C1076" s="20"/>
      <c r="D1076" s="20"/>
      <c r="E1076" s="20"/>
      <c r="F1076" s="20"/>
      <c r="G1076" s="20"/>
      <c r="H1076" s="20"/>
      <c r="I1076" s="20"/>
      <c r="J1076" s="20"/>
    </row>
    <row r="1077" spans="1:10" x14ac:dyDescent="0.25">
      <c r="C1077" s="20"/>
      <c r="D1077" s="20"/>
      <c r="E1077" s="20"/>
      <c r="F1077" s="20"/>
      <c r="G1077" s="20"/>
      <c r="H1077" s="20"/>
      <c r="I1077" s="20"/>
      <c r="J1077" s="20"/>
    </row>
    <row r="1078" spans="1:10" x14ac:dyDescent="0.25">
      <c r="C1078" s="20"/>
      <c r="D1078" s="20"/>
      <c r="E1078" s="20"/>
      <c r="F1078" s="20"/>
      <c r="G1078" s="20"/>
      <c r="H1078" s="20"/>
      <c r="I1078" s="20"/>
      <c r="J1078" s="20"/>
    </row>
    <row r="1079" spans="1:10" x14ac:dyDescent="0.25">
      <c r="C1079" s="20"/>
      <c r="D1079" s="20"/>
      <c r="E1079" s="20"/>
      <c r="F1079" s="20"/>
      <c r="G1079" s="20"/>
      <c r="H1079" s="20"/>
      <c r="I1079" s="20"/>
      <c r="J1079" s="20"/>
    </row>
    <row r="1080" spans="1:10" x14ac:dyDescent="0.25">
      <c r="C1080" s="20"/>
      <c r="D1080" s="20"/>
      <c r="E1080" s="20"/>
      <c r="F1080" s="20"/>
      <c r="G1080" s="20"/>
      <c r="H1080" s="20"/>
      <c r="I1080" s="20"/>
      <c r="J1080" s="20"/>
    </row>
    <row r="1081" spans="1:10" x14ac:dyDescent="0.25">
      <c r="C1081" s="20"/>
      <c r="D1081" s="20"/>
      <c r="E1081" s="20"/>
      <c r="F1081" s="20"/>
      <c r="G1081" s="20"/>
      <c r="H1081" s="20"/>
      <c r="I1081" s="20"/>
      <c r="J1081" s="20"/>
    </row>
    <row r="1082" spans="1:10" x14ac:dyDescent="0.25">
      <c r="C1082" s="20"/>
      <c r="D1082" s="20"/>
      <c r="E1082" s="20"/>
      <c r="F1082" s="20"/>
      <c r="G1082" s="20"/>
      <c r="H1082" s="20"/>
      <c r="I1082" s="20"/>
      <c r="J1082" s="20"/>
    </row>
    <row r="1083" spans="1:10" x14ac:dyDescent="0.25">
      <c r="C1083" s="20"/>
      <c r="D1083" s="20"/>
      <c r="E1083" s="20"/>
      <c r="F1083" s="20"/>
      <c r="G1083" s="20"/>
      <c r="H1083" s="20"/>
      <c r="I1083" s="20"/>
      <c r="J1083" s="20"/>
    </row>
    <row r="1084" spans="1:10" x14ac:dyDescent="0.25">
      <c r="C1084" s="20"/>
      <c r="D1084" s="20"/>
      <c r="E1084" s="20"/>
      <c r="F1084" s="20"/>
      <c r="G1084" s="20"/>
      <c r="H1084" s="20"/>
      <c r="I1084" s="20"/>
      <c r="J1084" s="20"/>
    </row>
    <row r="1085" spans="1:10" x14ac:dyDescent="0.25">
      <c r="C1085" s="20"/>
      <c r="D1085" s="20"/>
      <c r="E1085" s="20"/>
      <c r="F1085" s="20"/>
      <c r="G1085" s="20"/>
      <c r="H1085" s="20"/>
      <c r="I1085" s="20"/>
      <c r="J1085" s="20"/>
    </row>
    <row r="1086" spans="1:10" x14ac:dyDescent="0.25">
      <c r="C1086" s="20"/>
      <c r="D1086" s="20"/>
      <c r="E1086" s="20"/>
      <c r="F1086" s="20"/>
      <c r="G1086" s="20"/>
      <c r="H1086" s="20"/>
      <c r="I1086" s="20"/>
      <c r="J1086" s="20"/>
    </row>
    <row r="1087" spans="1:10" x14ac:dyDescent="0.25">
      <c r="C1087" s="20"/>
      <c r="D1087" s="20"/>
      <c r="E1087" s="20"/>
      <c r="F1087" s="20"/>
      <c r="G1087" s="20"/>
      <c r="H1087" s="20"/>
      <c r="I1087" s="20"/>
      <c r="J1087" s="20"/>
    </row>
    <row r="1088" spans="1:10" s="187" customFormat="1" ht="24.95" customHeight="1" x14ac:dyDescent="0.25">
      <c r="A1088" s="155" t="s">
        <v>1121</v>
      </c>
      <c r="B1088" s="156" t="s">
        <v>891</v>
      </c>
      <c r="C1088" s="240" t="s">
        <v>892</v>
      </c>
      <c r="D1088" s="240"/>
      <c r="E1088" s="240"/>
      <c r="F1088" s="240"/>
      <c r="G1088" s="240"/>
      <c r="H1088" s="240"/>
      <c r="I1088" s="240"/>
      <c r="J1088" s="157" t="s">
        <v>1122</v>
      </c>
    </row>
    <row r="1089" spans="1:10" x14ac:dyDescent="0.25">
      <c r="C1089" s="229"/>
      <c r="D1089" s="229"/>
      <c r="E1089" s="229"/>
      <c r="F1089" s="229"/>
      <c r="G1089" s="229"/>
      <c r="H1089" s="229"/>
      <c r="I1089" s="229"/>
      <c r="J1089" s="229"/>
    </row>
    <row r="1090" spans="1:10" ht="21" customHeight="1" x14ac:dyDescent="0.25">
      <c r="A1090" s="53" t="s">
        <v>1123</v>
      </c>
      <c r="B1090" s="53" t="s">
        <v>21</v>
      </c>
      <c r="C1090" s="228" t="s">
        <v>1124</v>
      </c>
      <c r="D1090" s="228"/>
      <c r="E1090" s="228"/>
      <c r="F1090" s="228"/>
      <c r="G1090" s="158" t="s">
        <v>53</v>
      </c>
      <c r="H1090" s="157" t="s">
        <v>1125</v>
      </c>
      <c r="I1090" s="157" t="s">
        <v>1126</v>
      </c>
      <c r="J1090" s="159" t="s">
        <v>1127</v>
      </c>
    </row>
    <row r="1091" spans="1:10" ht="14.25" customHeight="1" x14ac:dyDescent="0.25">
      <c r="A1091" s="53" t="s">
        <v>27</v>
      </c>
      <c r="B1091" s="53">
        <v>88316</v>
      </c>
      <c r="C1091" s="229" t="s">
        <v>1130</v>
      </c>
      <c r="D1091" s="229"/>
      <c r="E1091" s="229"/>
      <c r="F1091" s="229"/>
      <c r="G1091" s="31" t="s">
        <v>1129</v>
      </c>
      <c r="H1091" s="161" t="s">
        <v>1286</v>
      </c>
      <c r="I1091" s="161" t="s">
        <v>1145</v>
      </c>
      <c r="J1091" s="161" t="s">
        <v>1287</v>
      </c>
    </row>
    <row r="1092" spans="1:10" ht="14.25" customHeight="1" x14ac:dyDescent="0.25">
      <c r="C1092" s="230" t="s">
        <v>1131</v>
      </c>
      <c r="D1092" s="230"/>
      <c r="E1092" s="230"/>
      <c r="F1092" s="230"/>
      <c r="G1092" s="230"/>
      <c r="H1092" s="230"/>
      <c r="I1092" s="230"/>
      <c r="J1092" s="161" t="s">
        <v>1287</v>
      </c>
    </row>
    <row r="1093" spans="1:10" ht="14.25" customHeight="1" x14ac:dyDescent="0.25">
      <c r="C1093" s="230" t="s">
        <v>1132</v>
      </c>
      <c r="D1093" s="230"/>
      <c r="E1093" s="230"/>
      <c r="F1093" s="230"/>
      <c r="G1093" s="230"/>
      <c r="H1093" s="230"/>
      <c r="I1093" s="230"/>
      <c r="J1093" s="163" t="s">
        <v>1147</v>
      </c>
    </row>
    <row r="1094" spans="1:10" x14ac:dyDescent="0.25">
      <c r="C1094" s="165"/>
      <c r="D1094" s="20"/>
      <c r="E1094" s="20"/>
      <c r="F1094" s="20"/>
      <c r="G1094" s="20"/>
      <c r="H1094" s="20"/>
      <c r="I1094" s="20"/>
      <c r="J1094" s="166"/>
    </row>
    <row r="1095" spans="1:10" ht="14.25" customHeight="1" x14ac:dyDescent="0.25">
      <c r="C1095" s="230" t="s">
        <v>1133</v>
      </c>
      <c r="D1095" s="230"/>
      <c r="E1095" s="230"/>
      <c r="F1095" s="230"/>
      <c r="G1095" s="230"/>
      <c r="H1095" s="230"/>
      <c r="I1095" s="230"/>
      <c r="J1095" s="163">
        <v>2.73</v>
      </c>
    </row>
    <row r="1096" spans="1:10" x14ac:dyDescent="0.25">
      <c r="C1096" s="229"/>
      <c r="D1096" s="229"/>
      <c r="E1096" s="229"/>
      <c r="F1096" s="229"/>
      <c r="G1096" s="229"/>
      <c r="H1096" s="229"/>
      <c r="I1096" s="229"/>
      <c r="J1096" s="229"/>
    </row>
    <row r="1097" spans="1:10" ht="21" customHeight="1" x14ac:dyDescent="0.25">
      <c r="C1097" s="228" t="s">
        <v>1163</v>
      </c>
      <c r="D1097" s="228"/>
      <c r="E1097" s="228"/>
      <c r="F1097" s="228"/>
      <c r="G1097" s="158" t="s">
        <v>53</v>
      </c>
      <c r="H1097" s="157" t="s">
        <v>1164</v>
      </c>
      <c r="I1097" s="157" t="s">
        <v>1126</v>
      </c>
      <c r="J1097" s="159" t="s">
        <v>1127</v>
      </c>
    </row>
    <row r="1098" spans="1:10" ht="24.95" customHeight="1" x14ac:dyDescent="0.25">
      <c r="A1098" s="53" t="s">
        <v>27</v>
      </c>
      <c r="B1098" s="53">
        <v>37558</v>
      </c>
      <c r="C1098" s="229" t="s">
        <v>892</v>
      </c>
      <c r="D1098" s="229"/>
      <c r="E1098" s="229"/>
      <c r="F1098" s="229"/>
      <c r="G1098" s="31" t="s">
        <v>1166</v>
      </c>
      <c r="H1098" s="161" t="s">
        <v>1198</v>
      </c>
      <c r="I1098" s="161">
        <v>35.42</v>
      </c>
      <c r="J1098" s="161">
        <v>35.42</v>
      </c>
    </row>
    <row r="1099" spans="1:10" ht="14.25" customHeight="1" x14ac:dyDescent="0.25">
      <c r="C1099" s="230" t="s">
        <v>1167</v>
      </c>
      <c r="D1099" s="230"/>
      <c r="E1099" s="230"/>
      <c r="F1099" s="230"/>
      <c r="G1099" s="230"/>
      <c r="H1099" s="230"/>
      <c r="I1099" s="230"/>
      <c r="J1099" s="163" t="s">
        <v>1429</v>
      </c>
    </row>
    <row r="1100" spans="1:10" x14ac:dyDescent="0.25">
      <c r="C1100" s="229"/>
      <c r="D1100" s="229"/>
      <c r="E1100" s="229"/>
      <c r="F1100" s="229"/>
      <c r="G1100" s="229"/>
      <c r="H1100" s="229"/>
      <c r="I1100" s="229"/>
      <c r="J1100" s="229"/>
    </row>
    <row r="1101" spans="1:10" ht="14.25" customHeight="1" x14ac:dyDescent="0.25">
      <c r="C1101" s="228" t="s">
        <v>1134</v>
      </c>
      <c r="D1101" s="228"/>
      <c r="E1101" s="228"/>
      <c r="F1101" s="228"/>
      <c r="G1101" s="228"/>
      <c r="H1101" s="228"/>
      <c r="I1101" s="228"/>
      <c r="J1101" s="159">
        <v>38.15</v>
      </c>
    </row>
    <row r="1102" spans="1:10" x14ac:dyDescent="0.25">
      <c r="C1102" s="229"/>
      <c r="D1102" s="229"/>
      <c r="E1102" s="229"/>
      <c r="F1102" s="229"/>
      <c r="G1102" s="229"/>
      <c r="H1102" s="229"/>
      <c r="I1102" s="229"/>
      <c r="J1102" s="229"/>
    </row>
    <row r="1103" spans="1:10" ht="14.25" customHeight="1" x14ac:dyDescent="0.25">
      <c r="C1103" s="228" t="s">
        <v>1135</v>
      </c>
      <c r="D1103" s="228"/>
      <c r="E1103" s="228"/>
      <c r="F1103" s="228"/>
      <c r="G1103" s="228"/>
      <c r="H1103" s="228"/>
      <c r="I1103" s="228"/>
      <c r="J1103" s="159" t="s">
        <v>1147</v>
      </c>
    </row>
    <row r="1104" spans="1:10" x14ac:dyDescent="0.25">
      <c r="C1104" s="229"/>
      <c r="D1104" s="229"/>
      <c r="E1104" s="229"/>
      <c r="F1104" s="229"/>
      <c r="G1104" s="229"/>
      <c r="H1104" s="229"/>
      <c r="I1104" s="229"/>
      <c r="J1104" s="229"/>
    </row>
    <row r="1105" spans="3:10" ht="14.25" customHeight="1" x14ac:dyDescent="0.25">
      <c r="C1105" s="228" t="s">
        <v>1136</v>
      </c>
      <c r="D1105" s="228"/>
      <c r="E1105" s="228"/>
      <c r="F1105" s="228"/>
      <c r="G1105" s="228"/>
      <c r="H1105" s="228"/>
      <c r="I1105" s="228"/>
      <c r="J1105" s="159">
        <v>38.15</v>
      </c>
    </row>
    <row r="1106" spans="3:10" x14ac:dyDescent="0.25">
      <c r="C1106" s="20"/>
      <c r="D1106" s="20"/>
      <c r="E1106" s="20"/>
      <c r="F1106" s="20"/>
      <c r="G1106" s="20"/>
      <c r="H1106" s="20"/>
      <c r="I1106" s="20"/>
      <c r="J1106" s="20"/>
    </row>
    <row r="1107" spans="3:10" x14ac:dyDescent="0.25">
      <c r="C1107" s="20"/>
      <c r="D1107" s="20"/>
      <c r="E1107" s="20"/>
      <c r="F1107" s="20"/>
      <c r="G1107" s="20"/>
      <c r="H1107" s="20"/>
      <c r="I1107" s="20"/>
      <c r="J1107" s="20"/>
    </row>
    <row r="1108" spans="3:10" x14ac:dyDescent="0.25">
      <c r="C1108" s="20"/>
      <c r="D1108" s="20"/>
      <c r="E1108" s="20"/>
      <c r="F1108" s="20"/>
      <c r="G1108" s="20"/>
      <c r="H1108" s="20"/>
      <c r="I1108" s="20"/>
      <c r="J1108" s="20"/>
    </row>
    <row r="1109" spans="3:10" x14ac:dyDescent="0.25">
      <c r="C1109" s="20"/>
      <c r="D1109" s="20"/>
      <c r="E1109" s="20"/>
      <c r="F1109" s="20"/>
      <c r="G1109" s="20"/>
      <c r="H1109" s="20"/>
      <c r="I1109" s="20"/>
      <c r="J1109" s="20"/>
    </row>
    <row r="1110" spans="3:10" x14ac:dyDescent="0.25">
      <c r="C1110" s="20"/>
      <c r="D1110" s="20"/>
      <c r="E1110" s="20"/>
      <c r="F1110" s="20"/>
      <c r="G1110" s="20"/>
      <c r="H1110" s="20"/>
      <c r="I1110" s="20"/>
      <c r="J1110" s="20"/>
    </row>
    <row r="1111" spans="3:10" x14ac:dyDescent="0.25">
      <c r="C1111" s="20"/>
      <c r="D1111" s="20"/>
      <c r="E1111" s="20"/>
      <c r="F1111" s="20"/>
      <c r="G1111" s="20"/>
      <c r="H1111" s="20"/>
      <c r="I1111" s="20"/>
      <c r="J1111" s="20"/>
    </row>
    <row r="1112" spans="3:10" x14ac:dyDescent="0.25">
      <c r="C1112" s="20"/>
      <c r="D1112" s="20"/>
      <c r="E1112" s="20"/>
      <c r="F1112" s="20"/>
      <c r="G1112" s="20"/>
      <c r="H1112" s="20"/>
      <c r="I1112" s="20"/>
      <c r="J1112" s="20"/>
    </row>
    <row r="1113" spans="3:10" x14ac:dyDescent="0.25">
      <c r="C1113" s="20"/>
      <c r="D1113" s="20"/>
      <c r="E1113" s="20"/>
      <c r="F1113" s="20"/>
      <c r="G1113" s="20"/>
      <c r="H1113" s="20"/>
      <c r="I1113" s="20"/>
      <c r="J1113" s="20"/>
    </row>
    <row r="1114" spans="3:10" x14ac:dyDescent="0.25">
      <c r="C1114" s="20"/>
      <c r="D1114" s="20"/>
      <c r="E1114" s="20"/>
      <c r="F1114" s="20"/>
      <c r="G1114" s="20"/>
      <c r="H1114" s="20"/>
      <c r="I1114" s="20"/>
      <c r="J1114" s="20"/>
    </row>
    <row r="1115" spans="3:10" x14ac:dyDescent="0.25">
      <c r="C1115" s="20"/>
      <c r="D1115" s="20"/>
      <c r="E1115" s="20"/>
      <c r="F1115" s="20"/>
      <c r="G1115" s="20"/>
      <c r="H1115" s="20"/>
      <c r="I1115" s="20"/>
      <c r="J1115" s="20"/>
    </row>
    <row r="1116" spans="3:10" x14ac:dyDescent="0.25">
      <c r="C1116" s="20"/>
      <c r="D1116" s="20"/>
      <c r="E1116" s="20"/>
      <c r="F1116" s="20"/>
      <c r="G1116" s="20"/>
      <c r="H1116" s="20"/>
      <c r="I1116" s="20"/>
      <c r="J1116" s="20"/>
    </row>
    <row r="1117" spans="3:10" x14ac:dyDescent="0.25">
      <c r="C1117" s="20"/>
      <c r="D1117" s="20"/>
      <c r="E1117" s="20"/>
      <c r="F1117" s="20"/>
      <c r="G1117" s="20"/>
      <c r="H1117" s="20"/>
      <c r="I1117" s="20"/>
      <c r="J1117" s="20"/>
    </row>
    <row r="1118" spans="3:10" x14ac:dyDescent="0.25">
      <c r="C1118" s="20"/>
      <c r="D1118" s="20"/>
      <c r="E1118" s="20"/>
      <c r="F1118" s="20"/>
      <c r="G1118" s="20"/>
      <c r="H1118" s="20"/>
      <c r="I1118" s="20"/>
      <c r="J1118" s="20"/>
    </row>
    <row r="1119" spans="3:10" x14ac:dyDescent="0.25">
      <c r="C1119" s="20"/>
      <c r="D1119" s="20"/>
      <c r="E1119" s="20"/>
      <c r="F1119" s="20"/>
      <c r="G1119" s="20"/>
      <c r="H1119" s="20"/>
      <c r="I1119" s="20"/>
      <c r="J1119" s="20"/>
    </row>
    <row r="1120" spans="3:10" x14ac:dyDescent="0.25">
      <c r="C1120" s="179"/>
      <c r="D1120" s="234"/>
      <c r="E1120" s="234"/>
      <c r="F1120" s="234"/>
      <c r="G1120" s="234"/>
      <c r="H1120" s="234"/>
      <c r="I1120" s="234"/>
      <c r="J1120" s="234"/>
    </row>
    <row r="1121" spans="1:10" s="187" customFormat="1" ht="15" customHeight="1" x14ac:dyDescent="0.25">
      <c r="A1121" s="155" t="s">
        <v>1121</v>
      </c>
      <c r="B1121" s="156" t="s">
        <v>970</v>
      </c>
      <c r="C1121" s="231" t="s">
        <v>1431</v>
      </c>
      <c r="D1121" s="231"/>
      <c r="E1121" s="231"/>
      <c r="F1121" s="231"/>
      <c r="G1121" s="231" t="s">
        <v>1122</v>
      </c>
      <c r="H1121" s="231"/>
      <c r="I1121" s="231"/>
      <c r="J1121" s="157" t="s">
        <v>1122</v>
      </c>
    </row>
    <row r="1122" spans="1:10" x14ac:dyDescent="0.25">
      <c r="C1122" s="229"/>
      <c r="D1122" s="229"/>
      <c r="E1122" s="229"/>
      <c r="F1122" s="229"/>
      <c r="G1122" s="229"/>
      <c r="H1122" s="229"/>
      <c r="I1122" s="229"/>
      <c r="J1122" s="229"/>
    </row>
    <row r="1123" spans="1:10" ht="21" customHeight="1" x14ac:dyDescent="0.25">
      <c r="A1123" s="53" t="s">
        <v>1123</v>
      </c>
      <c r="B1123" s="53" t="s">
        <v>21</v>
      </c>
      <c r="C1123" s="228" t="s">
        <v>1124</v>
      </c>
      <c r="D1123" s="228"/>
      <c r="E1123" s="228"/>
      <c r="F1123" s="228"/>
      <c r="G1123" s="158" t="s">
        <v>53</v>
      </c>
      <c r="H1123" s="157" t="s">
        <v>1125</v>
      </c>
      <c r="I1123" s="157" t="s">
        <v>1126</v>
      </c>
      <c r="J1123" s="159" t="s">
        <v>1127</v>
      </c>
    </row>
    <row r="1124" spans="1:10" ht="14.25" customHeight="1" x14ac:dyDescent="0.25">
      <c r="A1124" s="53" t="s">
        <v>27</v>
      </c>
      <c r="B1124" s="53">
        <v>88248</v>
      </c>
      <c r="C1124" s="229" t="s">
        <v>1138</v>
      </c>
      <c r="D1124" s="229"/>
      <c r="E1124" s="229"/>
      <c r="F1124" s="229"/>
      <c r="G1124" s="31" t="s">
        <v>1129</v>
      </c>
      <c r="H1124" s="161" t="s">
        <v>1432</v>
      </c>
      <c r="I1124" s="161" t="s">
        <v>1341</v>
      </c>
      <c r="J1124" s="161" t="s">
        <v>1433</v>
      </c>
    </row>
    <row r="1125" spans="1:10" ht="14.25" customHeight="1" x14ac:dyDescent="0.25">
      <c r="A1125" s="53" t="s">
        <v>27</v>
      </c>
      <c r="B1125" s="53">
        <v>88267</v>
      </c>
      <c r="C1125" s="229" t="s">
        <v>1137</v>
      </c>
      <c r="D1125" s="229"/>
      <c r="E1125" s="229"/>
      <c r="F1125" s="229"/>
      <c r="G1125" s="31" t="s">
        <v>1129</v>
      </c>
      <c r="H1125" s="161" t="s">
        <v>1434</v>
      </c>
      <c r="I1125" s="161" t="s">
        <v>1343</v>
      </c>
      <c r="J1125" s="161" t="s">
        <v>1435</v>
      </c>
    </row>
    <row r="1126" spans="1:10" ht="14.25" customHeight="1" x14ac:dyDescent="0.25">
      <c r="A1126" s="20"/>
      <c r="B1126" s="20"/>
      <c r="C1126" s="230" t="s">
        <v>1131</v>
      </c>
      <c r="D1126" s="230"/>
      <c r="E1126" s="230"/>
      <c r="F1126" s="230"/>
      <c r="G1126" s="230"/>
      <c r="H1126" s="230"/>
      <c r="I1126" s="230"/>
      <c r="J1126" s="161" t="s">
        <v>1436</v>
      </c>
    </row>
    <row r="1127" spans="1:10" ht="14.25" customHeight="1" x14ac:dyDescent="0.25">
      <c r="A1127" s="20"/>
      <c r="B1127" s="20"/>
      <c r="C1127" s="230" t="s">
        <v>1132</v>
      </c>
      <c r="D1127" s="230"/>
      <c r="E1127" s="230"/>
      <c r="F1127" s="230"/>
      <c r="G1127" s="230"/>
      <c r="H1127" s="230"/>
      <c r="I1127" s="230"/>
      <c r="J1127" s="163" t="s">
        <v>1147</v>
      </c>
    </row>
    <row r="1128" spans="1:10" x14ac:dyDescent="0.25">
      <c r="A1128" s="20"/>
      <c r="B1128" s="20"/>
      <c r="C1128" s="165"/>
      <c r="D1128" s="20"/>
      <c r="E1128" s="20"/>
      <c r="F1128" s="20"/>
      <c r="G1128" s="20"/>
      <c r="H1128" s="20"/>
      <c r="I1128" s="20"/>
      <c r="J1128" s="166"/>
    </row>
    <row r="1129" spans="1:10" ht="14.25" customHeight="1" x14ac:dyDescent="0.25">
      <c r="A1129" s="20"/>
      <c r="B1129" s="20"/>
      <c r="C1129" s="230" t="s">
        <v>1133</v>
      </c>
      <c r="D1129" s="230"/>
      <c r="E1129" s="230"/>
      <c r="F1129" s="230"/>
      <c r="G1129" s="230"/>
      <c r="H1129" s="230"/>
      <c r="I1129" s="230"/>
      <c r="J1129" s="163" t="s">
        <v>1436</v>
      </c>
    </row>
    <row r="1130" spans="1:10" x14ac:dyDescent="0.25">
      <c r="A1130" s="20"/>
      <c r="B1130" s="20"/>
      <c r="C1130" s="229"/>
      <c r="D1130" s="229"/>
      <c r="E1130" s="229"/>
      <c r="F1130" s="229"/>
      <c r="G1130" s="229"/>
      <c r="H1130" s="229"/>
      <c r="I1130" s="229"/>
      <c r="J1130" s="229"/>
    </row>
    <row r="1131" spans="1:10" ht="21" customHeight="1" x14ac:dyDescent="0.25">
      <c r="A1131" s="20"/>
      <c r="B1131" s="20"/>
      <c r="C1131" s="228" t="s">
        <v>1163</v>
      </c>
      <c r="D1131" s="228"/>
      <c r="E1131" s="228"/>
      <c r="F1131" s="228"/>
      <c r="G1131" s="158" t="s">
        <v>53</v>
      </c>
      <c r="H1131" s="157" t="s">
        <v>1164</v>
      </c>
      <c r="I1131" s="157" t="s">
        <v>1126</v>
      </c>
      <c r="J1131" s="159" t="s">
        <v>1127</v>
      </c>
    </row>
    <row r="1132" spans="1:10" ht="14.25" customHeight="1" x14ac:dyDescent="0.25">
      <c r="A1132" s="53" t="s">
        <v>27</v>
      </c>
      <c r="B1132" s="53">
        <v>37400</v>
      </c>
      <c r="C1132" s="229" t="s">
        <v>1437</v>
      </c>
      <c r="D1132" s="229"/>
      <c r="E1132" s="229"/>
      <c r="F1132" s="229"/>
      <c r="G1132" s="31" t="s">
        <v>1166</v>
      </c>
      <c r="H1132" s="161" t="s">
        <v>1198</v>
      </c>
      <c r="I1132" s="161" t="s">
        <v>1438</v>
      </c>
      <c r="J1132" s="161" t="s">
        <v>1438</v>
      </c>
    </row>
    <row r="1133" spans="1:10" ht="14.25" customHeight="1" x14ac:dyDescent="0.25">
      <c r="C1133" s="230" t="s">
        <v>1167</v>
      </c>
      <c r="D1133" s="230"/>
      <c r="E1133" s="230"/>
      <c r="F1133" s="230"/>
      <c r="G1133" s="230"/>
      <c r="H1133" s="230"/>
      <c r="I1133" s="230"/>
      <c r="J1133" s="163" t="s">
        <v>1439</v>
      </c>
    </row>
    <row r="1134" spans="1:10" x14ac:dyDescent="0.25">
      <c r="C1134" s="229"/>
      <c r="D1134" s="229"/>
      <c r="E1134" s="229"/>
      <c r="F1134" s="229"/>
      <c r="G1134" s="229"/>
      <c r="H1134" s="229"/>
      <c r="I1134" s="229"/>
      <c r="J1134" s="229"/>
    </row>
    <row r="1135" spans="1:10" ht="14.25" customHeight="1" x14ac:dyDescent="0.25">
      <c r="C1135" s="228" t="s">
        <v>1134</v>
      </c>
      <c r="D1135" s="228"/>
      <c r="E1135" s="228"/>
      <c r="F1135" s="228"/>
      <c r="G1135" s="228"/>
      <c r="H1135" s="228"/>
      <c r="I1135" s="228"/>
      <c r="J1135" s="159" t="s">
        <v>1440</v>
      </c>
    </row>
    <row r="1136" spans="1:10" x14ac:dyDescent="0.25">
      <c r="C1136" s="229"/>
      <c r="D1136" s="229"/>
      <c r="E1136" s="229"/>
      <c r="F1136" s="229"/>
      <c r="G1136" s="229"/>
      <c r="H1136" s="229"/>
      <c r="I1136" s="229"/>
      <c r="J1136" s="229"/>
    </row>
    <row r="1137" spans="3:10" ht="14.25" customHeight="1" x14ac:dyDescent="0.25">
      <c r="C1137" s="228" t="s">
        <v>1135</v>
      </c>
      <c r="D1137" s="228"/>
      <c r="E1137" s="228"/>
      <c r="F1137" s="228"/>
      <c r="G1137" s="228"/>
      <c r="H1137" s="228"/>
      <c r="I1137" s="228"/>
      <c r="J1137" s="159" t="s">
        <v>1147</v>
      </c>
    </row>
    <row r="1138" spans="3:10" x14ac:dyDescent="0.25">
      <c r="C1138" s="229"/>
      <c r="D1138" s="229"/>
      <c r="E1138" s="229"/>
      <c r="F1138" s="229"/>
      <c r="G1138" s="229"/>
      <c r="H1138" s="229"/>
      <c r="I1138" s="229"/>
      <c r="J1138" s="229"/>
    </row>
    <row r="1139" spans="3:10" ht="14.25" customHeight="1" x14ac:dyDescent="0.25">
      <c r="C1139" s="228" t="s">
        <v>1136</v>
      </c>
      <c r="D1139" s="228"/>
      <c r="E1139" s="228"/>
      <c r="F1139" s="228"/>
      <c r="G1139" s="228"/>
      <c r="H1139" s="228"/>
      <c r="I1139" s="228"/>
      <c r="J1139" s="159" t="s">
        <v>1440</v>
      </c>
    </row>
    <row r="1140" spans="3:10" x14ac:dyDescent="0.25">
      <c r="C1140" s="168"/>
      <c r="D1140" s="20"/>
      <c r="E1140" s="20"/>
      <c r="F1140" s="20"/>
      <c r="G1140" s="20"/>
      <c r="H1140" s="20"/>
      <c r="I1140" s="20"/>
      <c r="J1140" s="20"/>
    </row>
    <row r="1141" spans="3:10" x14ac:dyDescent="0.25">
      <c r="C1141" s="237"/>
      <c r="D1141" s="237"/>
      <c r="E1141" s="237"/>
      <c r="F1141" s="237"/>
      <c r="G1141" s="237"/>
      <c r="H1141" s="237"/>
      <c r="I1141" s="237"/>
      <c r="J1141" s="237"/>
    </row>
    <row r="1142" spans="3:10" x14ac:dyDescent="0.25">
      <c r="C1142" s="169"/>
      <c r="D1142" s="169"/>
      <c r="E1142" s="169"/>
      <c r="F1142" s="169"/>
      <c r="G1142" s="169"/>
      <c r="H1142" s="169"/>
      <c r="I1142" s="169"/>
      <c r="J1142" s="169"/>
    </row>
    <row r="1143" spans="3:10" x14ac:dyDescent="0.25">
      <c r="C1143" s="238"/>
      <c r="D1143" s="238"/>
      <c r="E1143" s="238"/>
      <c r="F1143" s="238"/>
      <c r="G1143" s="238"/>
      <c r="H1143" s="238"/>
      <c r="I1143" s="239"/>
      <c r="J1143" s="239"/>
    </row>
    <row r="1144" spans="3:10" x14ac:dyDescent="0.25">
      <c r="C1144" s="232"/>
      <c r="D1144" s="232"/>
      <c r="E1144" s="232"/>
      <c r="F1144" s="232"/>
      <c r="G1144" s="232"/>
      <c r="H1144" s="232"/>
      <c r="I1144" s="232"/>
      <c r="J1144" s="232"/>
    </row>
    <row r="1145" spans="3:10" x14ac:dyDescent="0.25">
      <c r="C1145" s="232"/>
      <c r="D1145" s="232"/>
      <c r="E1145" s="232"/>
      <c r="F1145" s="232"/>
      <c r="G1145" s="232"/>
      <c r="H1145" s="232"/>
      <c r="I1145" s="232"/>
      <c r="J1145" s="232"/>
    </row>
    <row r="1146" spans="3:10" x14ac:dyDescent="0.25">
      <c r="C1146" s="175"/>
      <c r="D1146" s="176"/>
      <c r="E1146" s="176"/>
      <c r="F1146" s="176"/>
      <c r="G1146" s="176"/>
      <c r="H1146" s="176"/>
      <c r="I1146" s="176"/>
      <c r="J1146" s="177"/>
    </row>
    <row r="1147" spans="3:10" x14ac:dyDescent="0.25">
      <c r="C1147" s="233"/>
      <c r="D1147" s="233"/>
      <c r="E1147" s="233"/>
      <c r="F1147" s="233"/>
      <c r="G1147" s="233"/>
      <c r="H1147" s="233"/>
      <c r="I1147" s="233"/>
      <c r="J1147" s="233"/>
    </row>
    <row r="1148" spans="3:10" x14ac:dyDescent="0.25">
      <c r="C1148" s="181"/>
      <c r="D1148" s="181"/>
      <c r="E1148" s="181"/>
      <c r="F1148" s="181"/>
      <c r="G1148" s="181"/>
      <c r="H1148" s="181"/>
      <c r="I1148" s="181"/>
      <c r="J1148" s="181"/>
    </row>
    <row r="1149" spans="3:10" x14ac:dyDescent="0.25">
      <c r="C1149" s="181"/>
      <c r="D1149" s="181"/>
      <c r="E1149" s="181"/>
      <c r="F1149" s="181"/>
      <c r="G1149" s="181"/>
      <c r="H1149" s="181"/>
      <c r="I1149" s="181"/>
      <c r="J1149" s="181"/>
    </row>
    <row r="1150" spans="3:10" x14ac:dyDescent="0.25">
      <c r="C1150" s="178"/>
      <c r="D1150" s="178"/>
      <c r="E1150" s="178"/>
      <c r="F1150" s="178"/>
      <c r="G1150" s="178"/>
      <c r="H1150" s="178"/>
      <c r="I1150" s="178"/>
      <c r="J1150" s="178"/>
    </row>
    <row r="1151" spans="3:10" x14ac:dyDescent="0.25">
      <c r="C1151" s="179"/>
      <c r="D1151" s="234"/>
      <c r="E1151" s="234"/>
      <c r="F1151" s="234"/>
      <c r="G1151" s="235"/>
      <c r="H1151" s="235"/>
      <c r="I1151" s="235"/>
      <c r="J1151" s="235"/>
    </row>
    <row r="1152" spans="3:10" x14ac:dyDescent="0.25">
      <c r="C1152" s="179"/>
      <c r="D1152" s="234"/>
      <c r="E1152" s="234"/>
      <c r="F1152" s="234"/>
      <c r="G1152" s="234"/>
      <c r="H1152" s="234"/>
      <c r="I1152" s="234"/>
      <c r="J1152" s="179"/>
    </row>
    <row r="1153" spans="1:10" x14ac:dyDescent="0.25">
      <c r="C1153" s="179"/>
      <c r="D1153" s="234"/>
      <c r="E1153" s="234"/>
      <c r="F1153" s="234"/>
      <c r="G1153" s="234"/>
      <c r="H1153" s="234"/>
      <c r="I1153" s="234"/>
      <c r="J1153" s="234"/>
    </row>
    <row r="1154" spans="1:10" x14ac:dyDescent="0.25">
      <c r="C1154" s="236"/>
      <c r="D1154" s="236"/>
      <c r="E1154" s="236"/>
      <c r="F1154" s="236"/>
      <c r="G1154" s="236"/>
      <c r="H1154" s="236"/>
      <c r="I1154" s="236"/>
      <c r="J1154" s="236"/>
    </row>
    <row r="1155" spans="1:10" s="187" customFormat="1" ht="15" customHeight="1" x14ac:dyDescent="0.25">
      <c r="A1155" s="155" t="s">
        <v>1121</v>
      </c>
      <c r="B1155" s="156" t="s">
        <v>973</v>
      </c>
      <c r="C1155" s="231" t="s">
        <v>1441</v>
      </c>
      <c r="D1155" s="231"/>
      <c r="E1155" s="231"/>
      <c r="F1155" s="231"/>
      <c r="G1155" s="231" t="s">
        <v>1122</v>
      </c>
      <c r="H1155" s="231"/>
      <c r="I1155" s="231"/>
      <c r="J1155" s="157" t="s">
        <v>1122</v>
      </c>
    </row>
    <row r="1156" spans="1:10" x14ac:dyDescent="0.25">
      <c r="C1156" s="229"/>
      <c r="D1156" s="229"/>
      <c r="E1156" s="229"/>
      <c r="F1156" s="229"/>
      <c r="G1156" s="229"/>
      <c r="H1156" s="229"/>
      <c r="I1156" s="229"/>
      <c r="J1156" s="229"/>
    </row>
    <row r="1157" spans="1:10" ht="21" customHeight="1" x14ac:dyDescent="0.25">
      <c r="A1157" s="53" t="s">
        <v>1123</v>
      </c>
      <c r="B1157" s="53" t="s">
        <v>21</v>
      </c>
      <c r="C1157" s="228" t="s">
        <v>1124</v>
      </c>
      <c r="D1157" s="228"/>
      <c r="E1157" s="228"/>
      <c r="F1157" s="228"/>
      <c r="G1157" s="158" t="s">
        <v>53</v>
      </c>
      <c r="H1157" s="157" t="s">
        <v>1125</v>
      </c>
      <c r="I1157" s="157" t="s">
        <v>1126</v>
      </c>
      <c r="J1157" s="159" t="s">
        <v>1127</v>
      </c>
    </row>
    <row r="1158" spans="1:10" ht="14.25" customHeight="1" x14ac:dyDescent="0.25">
      <c r="A1158" s="53" t="s">
        <v>27</v>
      </c>
      <c r="B1158" s="53">
        <v>88248</v>
      </c>
      <c r="C1158" s="229" t="s">
        <v>1138</v>
      </c>
      <c r="D1158" s="229"/>
      <c r="E1158" s="229"/>
      <c r="F1158" s="229"/>
      <c r="G1158" s="31" t="s">
        <v>1129</v>
      </c>
      <c r="H1158" s="161" t="s">
        <v>1432</v>
      </c>
      <c r="I1158" s="161" t="s">
        <v>1341</v>
      </c>
      <c r="J1158" s="161" t="s">
        <v>1433</v>
      </c>
    </row>
    <row r="1159" spans="1:10" ht="14.25" customHeight="1" x14ac:dyDescent="0.25">
      <c r="A1159" s="53" t="s">
        <v>27</v>
      </c>
      <c r="B1159" s="53">
        <v>88267</v>
      </c>
      <c r="C1159" s="229" t="s">
        <v>1137</v>
      </c>
      <c r="D1159" s="229"/>
      <c r="E1159" s="229"/>
      <c r="F1159" s="229"/>
      <c r="G1159" s="31" t="s">
        <v>1129</v>
      </c>
      <c r="H1159" s="161" t="s">
        <v>1434</v>
      </c>
      <c r="I1159" s="161" t="s">
        <v>1343</v>
      </c>
      <c r="J1159" s="161" t="s">
        <v>1435</v>
      </c>
    </row>
    <row r="1160" spans="1:10" ht="14.25" customHeight="1" x14ac:dyDescent="0.25">
      <c r="A1160" s="20"/>
      <c r="B1160" s="20"/>
      <c r="C1160" s="230" t="s">
        <v>1131</v>
      </c>
      <c r="D1160" s="230"/>
      <c r="E1160" s="230"/>
      <c r="F1160" s="230"/>
      <c r="G1160" s="230"/>
      <c r="H1160" s="230"/>
      <c r="I1160" s="230"/>
      <c r="J1160" s="161" t="s">
        <v>1436</v>
      </c>
    </row>
    <row r="1161" spans="1:10" ht="14.25" customHeight="1" x14ac:dyDescent="0.25">
      <c r="A1161" s="20"/>
      <c r="B1161" s="20"/>
      <c r="C1161" s="230" t="s">
        <v>1132</v>
      </c>
      <c r="D1161" s="230"/>
      <c r="E1161" s="230"/>
      <c r="F1161" s="230"/>
      <c r="G1161" s="230"/>
      <c r="H1161" s="230"/>
      <c r="I1161" s="230"/>
      <c r="J1161" s="163" t="s">
        <v>1147</v>
      </c>
    </row>
    <row r="1162" spans="1:10" x14ac:dyDescent="0.25">
      <c r="A1162" s="20"/>
      <c r="B1162" s="20"/>
      <c r="C1162" s="165"/>
      <c r="D1162" s="20"/>
      <c r="E1162" s="20"/>
      <c r="F1162" s="20"/>
      <c r="G1162" s="20"/>
      <c r="H1162" s="20"/>
      <c r="I1162" s="20"/>
      <c r="J1162" s="166"/>
    </row>
    <row r="1163" spans="1:10" ht="14.25" customHeight="1" x14ac:dyDescent="0.25">
      <c r="A1163" s="20"/>
      <c r="B1163" s="20"/>
      <c r="C1163" s="230" t="s">
        <v>1133</v>
      </c>
      <c r="D1163" s="230"/>
      <c r="E1163" s="230"/>
      <c r="F1163" s="230"/>
      <c r="G1163" s="230"/>
      <c r="H1163" s="230"/>
      <c r="I1163" s="230"/>
      <c r="J1163" s="163" t="s">
        <v>1436</v>
      </c>
    </row>
    <row r="1164" spans="1:10" x14ac:dyDescent="0.25">
      <c r="A1164" s="20"/>
      <c r="B1164" s="20"/>
      <c r="C1164" s="229"/>
      <c r="D1164" s="229"/>
      <c r="E1164" s="229"/>
      <c r="F1164" s="229"/>
      <c r="G1164" s="229"/>
      <c r="H1164" s="229"/>
      <c r="I1164" s="229"/>
      <c r="J1164" s="229"/>
    </row>
    <row r="1165" spans="1:10" ht="21" customHeight="1" x14ac:dyDescent="0.25">
      <c r="A1165" s="20"/>
      <c r="B1165" s="20"/>
      <c r="C1165" s="228" t="s">
        <v>1163</v>
      </c>
      <c r="D1165" s="228"/>
      <c r="E1165" s="228"/>
      <c r="F1165" s="228"/>
      <c r="G1165" s="158" t="s">
        <v>53</v>
      </c>
      <c r="H1165" s="157" t="s">
        <v>1164</v>
      </c>
      <c r="I1165" s="157" t="s">
        <v>1126</v>
      </c>
      <c r="J1165" s="159" t="s">
        <v>1127</v>
      </c>
    </row>
    <row r="1166" spans="1:10" ht="14.25" customHeight="1" x14ac:dyDescent="0.25">
      <c r="A1166" s="53" t="s">
        <v>27</v>
      </c>
      <c r="B1166" s="53">
        <v>37401</v>
      </c>
      <c r="C1166" s="229" t="s">
        <v>1442</v>
      </c>
      <c r="D1166" s="229"/>
      <c r="E1166" s="229"/>
      <c r="F1166" s="229"/>
      <c r="G1166" s="31" t="s">
        <v>1166</v>
      </c>
      <c r="H1166" s="161" t="s">
        <v>1198</v>
      </c>
      <c r="I1166" s="161" t="s">
        <v>1438</v>
      </c>
      <c r="J1166" s="161" t="s">
        <v>1438</v>
      </c>
    </row>
    <row r="1167" spans="1:10" ht="14.25" customHeight="1" x14ac:dyDescent="0.25">
      <c r="C1167" s="230" t="s">
        <v>1167</v>
      </c>
      <c r="D1167" s="230"/>
      <c r="E1167" s="230"/>
      <c r="F1167" s="230"/>
      <c r="G1167" s="230"/>
      <c r="H1167" s="230"/>
      <c r="I1167" s="230"/>
      <c r="J1167" s="163" t="s">
        <v>1439</v>
      </c>
    </row>
    <row r="1168" spans="1:10" x14ac:dyDescent="0.25">
      <c r="C1168" s="229"/>
      <c r="D1168" s="229"/>
      <c r="E1168" s="229"/>
      <c r="F1168" s="229"/>
      <c r="G1168" s="229"/>
      <c r="H1168" s="229"/>
      <c r="I1168" s="229"/>
      <c r="J1168" s="229"/>
    </row>
    <row r="1169" spans="3:10" ht="14.25" customHeight="1" x14ac:dyDescent="0.25">
      <c r="C1169" s="228" t="s">
        <v>1134</v>
      </c>
      <c r="D1169" s="228"/>
      <c r="E1169" s="228"/>
      <c r="F1169" s="228"/>
      <c r="G1169" s="228"/>
      <c r="H1169" s="228"/>
      <c r="I1169" s="228"/>
      <c r="J1169" s="159" t="s">
        <v>1440</v>
      </c>
    </row>
    <row r="1170" spans="3:10" x14ac:dyDescent="0.25">
      <c r="C1170" s="229"/>
      <c r="D1170" s="229"/>
      <c r="E1170" s="229"/>
      <c r="F1170" s="229"/>
      <c r="G1170" s="229"/>
      <c r="H1170" s="229"/>
      <c r="I1170" s="229"/>
      <c r="J1170" s="229"/>
    </row>
    <row r="1171" spans="3:10" ht="14.25" customHeight="1" x14ac:dyDescent="0.25">
      <c r="C1171" s="228" t="s">
        <v>1135</v>
      </c>
      <c r="D1171" s="228"/>
      <c r="E1171" s="228"/>
      <c r="F1171" s="228"/>
      <c r="G1171" s="228"/>
      <c r="H1171" s="228"/>
      <c r="I1171" s="228"/>
      <c r="J1171" s="159" t="s">
        <v>1147</v>
      </c>
    </row>
    <row r="1172" spans="3:10" x14ac:dyDescent="0.25">
      <c r="C1172" s="229"/>
      <c r="D1172" s="229"/>
      <c r="E1172" s="229"/>
      <c r="F1172" s="229"/>
      <c r="G1172" s="229"/>
      <c r="H1172" s="229"/>
      <c r="I1172" s="229"/>
      <c r="J1172" s="229"/>
    </row>
    <row r="1173" spans="3:10" ht="14.25" customHeight="1" x14ac:dyDescent="0.25">
      <c r="C1173" s="228" t="s">
        <v>1136</v>
      </c>
      <c r="D1173" s="228"/>
      <c r="E1173" s="228"/>
      <c r="F1173" s="228"/>
      <c r="G1173" s="228"/>
      <c r="H1173" s="228"/>
      <c r="I1173" s="228"/>
      <c r="J1173" s="159" t="s">
        <v>1440</v>
      </c>
    </row>
    <row r="1174" spans="3:10" x14ac:dyDescent="0.25">
      <c r="C1174" s="20"/>
      <c r="D1174" s="20"/>
      <c r="E1174" s="20"/>
      <c r="F1174" s="20"/>
      <c r="G1174" s="20"/>
      <c r="H1174" s="20"/>
      <c r="I1174" s="20"/>
      <c r="J1174" s="20"/>
    </row>
    <row r="1175" spans="3:10" x14ac:dyDescent="0.25">
      <c r="C1175" s="20"/>
      <c r="D1175" s="20"/>
      <c r="E1175" s="20"/>
      <c r="F1175" s="20"/>
      <c r="G1175" s="20"/>
      <c r="H1175" s="20"/>
      <c r="I1175" s="20"/>
      <c r="J1175" s="20"/>
    </row>
    <row r="1176" spans="3:10" x14ac:dyDescent="0.25">
      <c r="C1176" s="20"/>
      <c r="D1176" s="20"/>
      <c r="E1176" s="20"/>
      <c r="F1176" s="20"/>
      <c r="G1176" s="20"/>
      <c r="H1176" s="20"/>
      <c r="I1176" s="20"/>
      <c r="J1176" s="20"/>
    </row>
    <row r="1177" spans="3:10" x14ac:dyDescent="0.25">
      <c r="C1177" s="20"/>
      <c r="D1177" s="20"/>
      <c r="E1177" s="20"/>
      <c r="F1177" s="20"/>
      <c r="G1177" s="20"/>
      <c r="H1177" s="20"/>
      <c r="I1177" s="20"/>
      <c r="J1177" s="20"/>
    </row>
    <row r="1178" spans="3:10" x14ac:dyDescent="0.25">
      <c r="C1178" s="20"/>
      <c r="D1178" s="20"/>
      <c r="E1178" s="20"/>
      <c r="F1178" s="20"/>
      <c r="G1178" s="20"/>
      <c r="H1178" s="20"/>
      <c r="I1178" s="20"/>
      <c r="J1178" s="20"/>
    </row>
    <row r="1179" spans="3:10" x14ac:dyDescent="0.25">
      <c r="C1179" s="20"/>
      <c r="D1179" s="20"/>
      <c r="E1179" s="20"/>
      <c r="F1179" s="20"/>
      <c r="G1179" s="20"/>
      <c r="H1179" s="20"/>
      <c r="I1179" s="20"/>
      <c r="J1179" s="20"/>
    </row>
    <row r="1180" spans="3:10" x14ac:dyDescent="0.25">
      <c r="C1180" s="20"/>
      <c r="D1180" s="20"/>
      <c r="E1180" s="20"/>
      <c r="F1180" s="20"/>
      <c r="G1180" s="20"/>
      <c r="H1180" s="20"/>
      <c r="I1180" s="20"/>
      <c r="J1180" s="20"/>
    </row>
    <row r="1181" spans="3:10" x14ac:dyDescent="0.25">
      <c r="C1181" s="20"/>
      <c r="D1181" s="20"/>
      <c r="E1181" s="20"/>
      <c r="F1181" s="20"/>
      <c r="G1181" s="20"/>
      <c r="H1181" s="20"/>
      <c r="I1181" s="20"/>
      <c r="J1181" s="20"/>
    </row>
    <row r="1182" spans="3:10" x14ac:dyDescent="0.25">
      <c r="C1182" s="20"/>
      <c r="D1182" s="20"/>
      <c r="E1182" s="20"/>
      <c r="F1182" s="20"/>
      <c r="G1182" s="20"/>
      <c r="H1182" s="20"/>
      <c r="I1182" s="20"/>
      <c r="J1182" s="20"/>
    </row>
    <row r="1183" spans="3:10" x14ac:dyDescent="0.25">
      <c r="C1183" s="20"/>
      <c r="D1183" s="20"/>
      <c r="E1183" s="20"/>
      <c r="F1183" s="20"/>
      <c r="G1183" s="20"/>
      <c r="H1183" s="20"/>
      <c r="I1183" s="20"/>
      <c r="J1183" s="20"/>
    </row>
    <row r="1184" spans="3:10" x14ac:dyDescent="0.25">
      <c r="C1184" s="20"/>
      <c r="D1184" s="20"/>
      <c r="E1184" s="20"/>
      <c r="F1184" s="20"/>
      <c r="G1184" s="20"/>
      <c r="H1184" s="20"/>
      <c r="I1184" s="20"/>
      <c r="J1184" s="20"/>
    </row>
    <row r="1185" spans="1:10" x14ac:dyDescent="0.25">
      <c r="C1185" s="20"/>
      <c r="D1185" s="20"/>
      <c r="E1185" s="20"/>
      <c r="F1185" s="20"/>
      <c r="G1185" s="20"/>
      <c r="H1185" s="20"/>
      <c r="I1185" s="20"/>
      <c r="J1185" s="20"/>
    </row>
    <row r="1186" spans="1:10" x14ac:dyDescent="0.25">
      <c r="C1186" s="20"/>
      <c r="D1186" s="20"/>
      <c r="E1186" s="20"/>
      <c r="F1186" s="20"/>
      <c r="G1186" s="20"/>
      <c r="H1186" s="20"/>
      <c r="I1186" s="20"/>
      <c r="J1186" s="20"/>
    </row>
    <row r="1187" spans="1:10" x14ac:dyDescent="0.25">
      <c r="C1187" s="20"/>
      <c r="D1187" s="20"/>
      <c r="E1187" s="20"/>
      <c r="F1187" s="20"/>
      <c r="G1187" s="20"/>
      <c r="H1187" s="20"/>
      <c r="I1187" s="20"/>
      <c r="J1187" s="20"/>
    </row>
    <row r="1188" spans="1:10" x14ac:dyDescent="0.25">
      <c r="C1188" s="20"/>
      <c r="D1188" s="20"/>
      <c r="E1188" s="20"/>
      <c r="F1188" s="20"/>
      <c r="G1188" s="20"/>
      <c r="H1188" s="20"/>
      <c r="I1188" s="20"/>
      <c r="J1188" s="20"/>
    </row>
    <row r="1189" spans="1:10" s="187" customFormat="1" ht="15" customHeight="1" x14ac:dyDescent="0.25">
      <c r="A1189" s="155" t="s">
        <v>1121</v>
      </c>
      <c r="B1189" s="156" t="s">
        <v>1061</v>
      </c>
      <c r="C1189" s="231" t="s">
        <v>1443</v>
      </c>
      <c r="D1189" s="231"/>
      <c r="E1189" s="231"/>
      <c r="F1189" s="231"/>
      <c r="G1189" s="231" t="s">
        <v>1281</v>
      </c>
      <c r="H1189" s="231"/>
      <c r="I1189" s="231"/>
      <c r="J1189" s="157" t="s">
        <v>1281</v>
      </c>
    </row>
    <row r="1190" spans="1:10" x14ac:dyDescent="0.25">
      <c r="C1190" s="229"/>
      <c r="D1190" s="229"/>
      <c r="E1190" s="229"/>
      <c r="F1190" s="229"/>
      <c r="G1190" s="229"/>
      <c r="H1190" s="229"/>
      <c r="I1190" s="229"/>
      <c r="J1190" s="229"/>
    </row>
    <row r="1191" spans="1:10" ht="21" customHeight="1" x14ac:dyDescent="0.25">
      <c r="A1191" s="53" t="s">
        <v>1123</v>
      </c>
      <c r="B1191" s="53" t="s">
        <v>21</v>
      </c>
      <c r="C1191" s="228" t="s">
        <v>1124</v>
      </c>
      <c r="D1191" s="228"/>
      <c r="E1191" s="228"/>
      <c r="F1191" s="228"/>
      <c r="G1191" s="157" t="s">
        <v>53</v>
      </c>
      <c r="H1191" s="157" t="s">
        <v>1125</v>
      </c>
      <c r="I1191" s="157" t="s">
        <v>1126</v>
      </c>
      <c r="J1191" s="159" t="s">
        <v>1127</v>
      </c>
    </row>
    <row r="1192" spans="1:10" ht="14.25" customHeight="1" x14ac:dyDescent="0.25">
      <c r="A1192" s="53" t="s">
        <v>27</v>
      </c>
      <c r="B1192" s="53">
        <v>90777</v>
      </c>
      <c r="C1192" s="229" t="s">
        <v>1444</v>
      </c>
      <c r="D1192" s="229"/>
      <c r="E1192" s="229"/>
      <c r="F1192" s="229"/>
      <c r="G1192" s="31" t="s">
        <v>1129</v>
      </c>
      <c r="H1192" s="197">
        <v>310</v>
      </c>
      <c r="I1192" s="162">
        <v>73.459999999999994</v>
      </c>
      <c r="J1192" s="162">
        <f>H1192*I1192</f>
        <v>22772.6</v>
      </c>
    </row>
    <row r="1193" spans="1:10" ht="14.25" customHeight="1" x14ac:dyDescent="0.25">
      <c r="A1193" s="53" t="s">
        <v>27</v>
      </c>
      <c r="B1193" s="53">
        <v>90776</v>
      </c>
      <c r="C1193" s="229" t="s">
        <v>1445</v>
      </c>
      <c r="D1193" s="229"/>
      <c r="E1193" s="229"/>
      <c r="F1193" s="229"/>
      <c r="G1193" s="31" t="s">
        <v>1129</v>
      </c>
      <c r="H1193" s="197">
        <v>2000</v>
      </c>
      <c r="I1193" s="162">
        <v>24.37</v>
      </c>
      <c r="J1193" s="162">
        <f>H1193*I1193</f>
        <v>48740</v>
      </c>
    </row>
    <row r="1194" spans="1:10" ht="14.25" customHeight="1" x14ac:dyDescent="0.25">
      <c r="C1194" s="230" t="s">
        <v>1131</v>
      </c>
      <c r="D1194" s="230"/>
      <c r="E1194" s="230"/>
      <c r="F1194" s="230"/>
      <c r="G1194" s="230"/>
      <c r="H1194" s="230"/>
      <c r="I1194" s="230"/>
      <c r="J1194" s="162">
        <f>SUM(J1192:J1193)</f>
        <v>71512.600000000006</v>
      </c>
    </row>
    <row r="1195" spans="1:10" ht="14.25" customHeight="1" x14ac:dyDescent="0.25">
      <c r="C1195" s="230" t="s">
        <v>1132</v>
      </c>
      <c r="D1195" s="230"/>
      <c r="E1195" s="230"/>
      <c r="F1195" s="230"/>
      <c r="G1195" s="230"/>
      <c r="H1195" s="230"/>
      <c r="I1195" s="230"/>
      <c r="J1195" s="164" t="s">
        <v>1147</v>
      </c>
    </row>
    <row r="1196" spans="1:10" x14ac:dyDescent="0.25">
      <c r="C1196" s="165"/>
      <c r="D1196" s="20"/>
      <c r="E1196" s="20"/>
      <c r="F1196" s="20"/>
      <c r="G1196" s="20"/>
      <c r="H1196" s="20"/>
      <c r="I1196" s="20"/>
      <c r="J1196" s="166"/>
    </row>
    <row r="1197" spans="1:10" ht="14.25" customHeight="1" x14ac:dyDescent="0.25">
      <c r="C1197" s="230" t="s">
        <v>1133</v>
      </c>
      <c r="D1197" s="230"/>
      <c r="E1197" s="230"/>
      <c r="F1197" s="230"/>
      <c r="G1197" s="230"/>
      <c r="H1197" s="230"/>
      <c r="I1197" s="230"/>
      <c r="J1197" s="164">
        <f>J1194</f>
        <v>71512.600000000006</v>
      </c>
    </row>
    <row r="1198" spans="1:10" x14ac:dyDescent="0.25">
      <c r="C1198" s="229"/>
      <c r="D1198" s="229"/>
      <c r="E1198" s="229"/>
      <c r="F1198" s="229"/>
      <c r="G1198" s="229"/>
      <c r="H1198" s="229"/>
      <c r="I1198" s="229"/>
      <c r="J1198" s="229"/>
    </row>
    <row r="1199" spans="1:10" ht="14.25" customHeight="1" x14ac:dyDescent="0.25">
      <c r="C1199" s="228" t="s">
        <v>1134</v>
      </c>
      <c r="D1199" s="228"/>
      <c r="E1199" s="228"/>
      <c r="F1199" s="228"/>
      <c r="G1199" s="228"/>
      <c r="H1199" s="228"/>
      <c r="I1199" s="228"/>
      <c r="J1199" s="167">
        <f>J1197</f>
        <v>71512.600000000006</v>
      </c>
    </row>
    <row r="1200" spans="1:10" x14ac:dyDescent="0.25">
      <c r="C1200" s="229"/>
      <c r="D1200" s="229"/>
      <c r="E1200" s="229"/>
      <c r="F1200" s="229"/>
      <c r="G1200" s="229"/>
      <c r="H1200" s="229"/>
      <c r="I1200" s="229"/>
      <c r="J1200" s="229"/>
    </row>
    <row r="1201" spans="3:10" ht="14.25" customHeight="1" x14ac:dyDescent="0.25">
      <c r="C1201" s="228" t="s">
        <v>1135</v>
      </c>
      <c r="D1201" s="228"/>
      <c r="E1201" s="228"/>
      <c r="F1201" s="228"/>
      <c r="G1201" s="228"/>
      <c r="H1201" s="228"/>
      <c r="I1201" s="228"/>
      <c r="J1201" s="167">
        <v>0</v>
      </c>
    </row>
    <row r="1202" spans="3:10" x14ac:dyDescent="0.25">
      <c r="C1202" s="229"/>
      <c r="D1202" s="229"/>
      <c r="E1202" s="229"/>
      <c r="F1202" s="229"/>
      <c r="G1202" s="229"/>
      <c r="H1202" s="229"/>
      <c r="I1202" s="229"/>
      <c r="J1202" s="229"/>
    </row>
    <row r="1203" spans="3:10" ht="14.25" customHeight="1" x14ac:dyDescent="0.25">
      <c r="C1203" s="228" t="s">
        <v>1136</v>
      </c>
      <c r="D1203" s="228"/>
      <c r="E1203" s="228"/>
      <c r="F1203" s="228"/>
      <c r="G1203" s="228"/>
      <c r="H1203" s="228"/>
      <c r="I1203" s="228"/>
      <c r="J1203" s="167">
        <f>J1199+J1201</f>
        <v>71512.600000000006</v>
      </c>
    </row>
    <row r="1205" spans="3:10" x14ac:dyDescent="0.25">
      <c r="G1205" s="62"/>
    </row>
    <row r="1206" spans="3:10" x14ac:dyDescent="0.25">
      <c r="G1206" s="62"/>
    </row>
    <row r="1207" spans="3:10" x14ac:dyDescent="0.25">
      <c r="G1207" s="62"/>
    </row>
    <row r="1208" spans="3:10" x14ac:dyDescent="0.25">
      <c r="G1208" s="20"/>
    </row>
    <row r="1224" spans="1:10" s="187" customFormat="1" ht="15" customHeight="1" x14ac:dyDescent="0.25">
      <c r="A1224" s="155" t="s">
        <v>1121</v>
      </c>
      <c r="B1224" s="156" t="s">
        <v>842</v>
      </c>
      <c r="C1224" s="231" t="s">
        <v>843</v>
      </c>
      <c r="D1224" s="231"/>
      <c r="E1224" s="231"/>
      <c r="F1224" s="231"/>
      <c r="G1224" s="231" t="s">
        <v>1122</v>
      </c>
      <c r="H1224" s="231"/>
      <c r="I1224" s="231"/>
      <c r="J1224" s="157" t="s">
        <v>1122</v>
      </c>
    </row>
    <row r="1225" spans="1:10" ht="14.25" customHeight="1" x14ac:dyDescent="0.25">
      <c r="C1225" s="229"/>
      <c r="D1225" s="229"/>
      <c r="E1225" s="229"/>
      <c r="F1225" s="229"/>
      <c r="G1225" s="229"/>
      <c r="H1225" s="229"/>
      <c r="I1225" s="229"/>
      <c r="J1225" s="229"/>
    </row>
    <row r="1226" spans="1:10" ht="21" customHeight="1" x14ac:dyDescent="0.25">
      <c r="A1226" s="53" t="s">
        <v>1123</v>
      </c>
      <c r="B1226" s="53" t="s">
        <v>21</v>
      </c>
      <c r="C1226" s="228" t="s">
        <v>1124</v>
      </c>
      <c r="D1226" s="228"/>
      <c r="E1226" s="228"/>
      <c r="F1226" s="228"/>
      <c r="G1226" s="158" t="s">
        <v>53</v>
      </c>
      <c r="H1226" s="157" t="s">
        <v>1125</v>
      </c>
      <c r="I1226" s="157" t="s">
        <v>1126</v>
      </c>
      <c r="J1226" s="159" t="s">
        <v>1127</v>
      </c>
    </row>
    <row r="1227" spans="1:10" ht="14.25" customHeight="1" x14ac:dyDescent="0.25">
      <c r="A1227" s="53" t="s">
        <v>27</v>
      </c>
      <c r="B1227" s="53">
        <v>88264</v>
      </c>
      <c r="C1227" s="229" t="s">
        <v>1140</v>
      </c>
      <c r="D1227" s="229"/>
      <c r="E1227" s="229"/>
      <c r="F1227" s="229"/>
      <c r="G1227" s="31" t="s">
        <v>1129</v>
      </c>
      <c r="H1227" s="188">
        <v>28.1</v>
      </c>
      <c r="I1227" s="161">
        <v>19.78</v>
      </c>
      <c r="J1227" s="162">
        <f>H1227*I1227</f>
        <v>555.8180000000001</v>
      </c>
    </row>
    <row r="1228" spans="1:10" ht="14.25" customHeight="1" x14ac:dyDescent="0.25">
      <c r="A1228" s="53" t="s">
        <v>27</v>
      </c>
      <c r="B1228" s="53">
        <v>88247</v>
      </c>
      <c r="C1228" s="229" t="s">
        <v>1141</v>
      </c>
      <c r="D1228" s="229"/>
      <c r="E1228" s="229"/>
      <c r="F1228" s="229"/>
      <c r="G1228" s="31" t="s">
        <v>1129</v>
      </c>
      <c r="H1228" s="188">
        <v>28.1</v>
      </c>
      <c r="I1228" s="161">
        <v>15.27</v>
      </c>
      <c r="J1228" s="162">
        <f>H1228*I1228</f>
        <v>429.08699999999999</v>
      </c>
    </row>
    <row r="1229" spans="1:10" ht="14.25" customHeight="1" x14ac:dyDescent="0.25">
      <c r="A1229" s="20"/>
      <c r="B1229" s="20"/>
      <c r="C1229" s="230" t="s">
        <v>1131</v>
      </c>
      <c r="D1229" s="230"/>
      <c r="E1229" s="230"/>
      <c r="F1229" s="230"/>
      <c r="G1229" s="230"/>
      <c r="H1229" s="230"/>
      <c r="I1229" s="230"/>
      <c r="J1229" s="162">
        <f>SUM(J1227:J1228)</f>
        <v>984.90500000000009</v>
      </c>
    </row>
    <row r="1230" spans="1:10" ht="14.25" customHeight="1" x14ac:dyDescent="0.25">
      <c r="A1230" s="20"/>
      <c r="B1230" s="20"/>
      <c r="C1230" s="230" t="s">
        <v>1132</v>
      </c>
      <c r="D1230" s="230"/>
      <c r="E1230" s="230"/>
      <c r="F1230" s="230"/>
      <c r="G1230" s="230"/>
      <c r="H1230" s="230"/>
      <c r="I1230" s="230"/>
      <c r="J1230" s="164">
        <v>0</v>
      </c>
    </row>
    <row r="1231" spans="1:10" ht="14.25" customHeight="1" x14ac:dyDescent="0.25">
      <c r="A1231" s="20"/>
      <c r="B1231" s="20"/>
      <c r="C1231" s="165"/>
      <c r="D1231" s="20"/>
      <c r="E1231" s="20"/>
      <c r="F1231" s="20"/>
      <c r="G1231" s="20"/>
      <c r="H1231" s="20"/>
      <c r="I1231" s="20"/>
      <c r="J1231" s="166"/>
    </row>
    <row r="1232" spans="1:10" ht="14.25" customHeight="1" x14ac:dyDescent="0.25">
      <c r="A1232" s="20"/>
      <c r="B1232" s="20"/>
      <c r="C1232" s="230" t="s">
        <v>1133</v>
      </c>
      <c r="D1232" s="230"/>
      <c r="E1232" s="230"/>
      <c r="F1232" s="230"/>
      <c r="G1232" s="230"/>
      <c r="H1232" s="230"/>
      <c r="I1232" s="230"/>
      <c r="J1232" s="164">
        <f>SUM(J1229:J1230)</f>
        <v>984.90500000000009</v>
      </c>
    </row>
    <row r="1233" spans="1:10" x14ac:dyDescent="0.25">
      <c r="A1233" s="20"/>
      <c r="B1233" s="20"/>
      <c r="C1233" s="229"/>
      <c r="D1233" s="229"/>
      <c r="E1233" s="229"/>
      <c r="F1233" s="229"/>
      <c r="G1233" s="229"/>
      <c r="H1233" s="229"/>
      <c r="I1233" s="229"/>
      <c r="J1233" s="229"/>
    </row>
    <row r="1234" spans="1:10" ht="21" customHeight="1" x14ac:dyDescent="0.25">
      <c r="A1234" s="20"/>
      <c r="B1234" s="20"/>
      <c r="C1234" s="228" t="s">
        <v>1163</v>
      </c>
      <c r="D1234" s="228"/>
      <c r="E1234" s="228"/>
      <c r="F1234" s="228"/>
      <c r="G1234" s="158" t="s">
        <v>53</v>
      </c>
      <c r="H1234" s="157" t="s">
        <v>1164</v>
      </c>
      <c r="I1234" s="157" t="s">
        <v>1126</v>
      </c>
      <c r="J1234" s="159" t="s">
        <v>1127</v>
      </c>
    </row>
    <row r="1235" spans="1:10" s="187" customFormat="1" ht="24.95" customHeight="1" x14ac:dyDescent="0.25">
      <c r="A1235" s="53" t="s">
        <v>1446</v>
      </c>
      <c r="B1235" s="53" t="s">
        <v>870</v>
      </c>
      <c r="C1235" s="229" t="s">
        <v>843</v>
      </c>
      <c r="D1235" s="229"/>
      <c r="E1235" s="229"/>
      <c r="F1235" s="229"/>
      <c r="G1235" s="31" t="s">
        <v>1166</v>
      </c>
      <c r="H1235" s="188">
        <v>1</v>
      </c>
      <c r="I1235" s="162">
        <v>6118.03</v>
      </c>
      <c r="J1235" s="162">
        <f>H1235*I1235</f>
        <v>6118.03</v>
      </c>
    </row>
    <row r="1236" spans="1:10" ht="14.25" customHeight="1" x14ac:dyDescent="0.25">
      <c r="C1236" s="230" t="s">
        <v>1167</v>
      </c>
      <c r="D1236" s="230"/>
      <c r="E1236" s="230"/>
      <c r="F1236" s="230"/>
      <c r="G1236" s="230"/>
      <c r="H1236" s="230"/>
      <c r="I1236" s="230"/>
      <c r="J1236" s="164">
        <f>SUM(J1235)</f>
        <v>6118.03</v>
      </c>
    </row>
    <row r="1237" spans="1:10" x14ac:dyDescent="0.25">
      <c r="C1237" s="229"/>
      <c r="D1237" s="229"/>
      <c r="E1237" s="229"/>
      <c r="F1237" s="229"/>
      <c r="G1237" s="229"/>
      <c r="H1237" s="229"/>
      <c r="I1237" s="229"/>
      <c r="J1237" s="229"/>
    </row>
    <row r="1238" spans="1:10" ht="14.25" customHeight="1" x14ac:dyDescent="0.25">
      <c r="C1238" s="228" t="s">
        <v>1134</v>
      </c>
      <c r="D1238" s="228"/>
      <c r="E1238" s="228"/>
      <c r="F1238" s="228"/>
      <c r="G1238" s="228"/>
      <c r="H1238" s="228"/>
      <c r="I1238" s="228"/>
      <c r="J1238" s="167">
        <f>J1232+J1236</f>
        <v>7102.9349999999995</v>
      </c>
    </row>
    <row r="1239" spans="1:10" ht="14.25" customHeight="1" x14ac:dyDescent="0.25">
      <c r="C1239" s="229"/>
      <c r="D1239" s="229"/>
      <c r="E1239" s="229"/>
      <c r="F1239" s="229"/>
      <c r="G1239" s="229"/>
      <c r="H1239" s="229"/>
      <c r="I1239" s="229"/>
      <c r="J1239" s="229"/>
    </row>
    <row r="1240" spans="1:10" ht="14.25" customHeight="1" x14ac:dyDescent="0.25">
      <c r="C1240" s="228" t="s">
        <v>1135</v>
      </c>
      <c r="D1240" s="228"/>
      <c r="E1240" s="228"/>
      <c r="F1240" s="228"/>
      <c r="G1240" s="228"/>
      <c r="H1240" s="228"/>
      <c r="I1240" s="228"/>
      <c r="J1240" s="167">
        <v>0</v>
      </c>
    </row>
    <row r="1241" spans="1:10" x14ac:dyDescent="0.25">
      <c r="C1241" s="229"/>
      <c r="D1241" s="229"/>
      <c r="E1241" s="229"/>
      <c r="F1241" s="229"/>
      <c r="G1241" s="229"/>
      <c r="H1241" s="229"/>
      <c r="I1241" s="229"/>
      <c r="J1241" s="229"/>
    </row>
    <row r="1242" spans="1:10" ht="14.25" customHeight="1" x14ac:dyDescent="0.25">
      <c r="C1242" s="228" t="s">
        <v>1136</v>
      </c>
      <c r="D1242" s="228"/>
      <c r="E1242" s="228"/>
      <c r="F1242" s="228"/>
      <c r="G1242" s="228"/>
      <c r="H1242" s="228"/>
      <c r="I1242" s="228"/>
      <c r="J1242" s="167">
        <f>J1238+J1240</f>
        <v>7102.9349999999995</v>
      </c>
    </row>
    <row r="1257" spans="1:10" s="187" customFormat="1" ht="15" customHeight="1" x14ac:dyDescent="0.25">
      <c r="A1257" s="155" t="s">
        <v>1121</v>
      </c>
      <c r="B1257" s="156" t="s">
        <v>845</v>
      </c>
      <c r="C1257" s="231" t="s">
        <v>846</v>
      </c>
      <c r="D1257" s="231"/>
      <c r="E1257" s="231"/>
      <c r="F1257" s="231"/>
      <c r="G1257" s="231" t="s">
        <v>1122</v>
      </c>
      <c r="H1257" s="231"/>
      <c r="I1257" s="231"/>
      <c r="J1257" s="157" t="s">
        <v>1122</v>
      </c>
    </row>
    <row r="1258" spans="1:10" ht="14.25" customHeight="1" x14ac:dyDescent="0.25">
      <c r="C1258" s="229"/>
      <c r="D1258" s="229"/>
      <c r="E1258" s="229"/>
      <c r="F1258" s="229"/>
      <c r="G1258" s="229"/>
      <c r="H1258" s="229"/>
      <c r="I1258" s="229"/>
      <c r="J1258" s="229"/>
    </row>
    <row r="1259" spans="1:10" ht="21" customHeight="1" x14ac:dyDescent="0.25">
      <c r="A1259" s="53" t="s">
        <v>1123</v>
      </c>
      <c r="B1259" s="53" t="s">
        <v>21</v>
      </c>
      <c r="C1259" s="228" t="s">
        <v>1124</v>
      </c>
      <c r="D1259" s="228"/>
      <c r="E1259" s="228"/>
      <c r="F1259" s="228"/>
      <c r="G1259" s="158" t="s">
        <v>53</v>
      </c>
      <c r="H1259" s="157" t="s">
        <v>1125</v>
      </c>
      <c r="I1259" s="157" t="s">
        <v>1126</v>
      </c>
      <c r="J1259" s="159" t="s">
        <v>1127</v>
      </c>
    </row>
    <row r="1260" spans="1:10" ht="14.25" customHeight="1" x14ac:dyDescent="0.25">
      <c r="A1260" s="53" t="s">
        <v>27</v>
      </c>
      <c r="B1260" s="53">
        <v>88264</v>
      </c>
      <c r="C1260" s="229" t="s">
        <v>1140</v>
      </c>
      <c r="D1260" s="229"/>
      <c r="E1260" s="229"/>
      <c r="F1260" s="229"/>
      <c r="G1260" s="31" t="s">
        <v>1129</v>
      </c>
      <c r="H1260" s="188">
        <v>20</v>
      </c>
      <c r="I1260" s="161">
        <v>19.78</v>
      </c>
      <c r="J1260" s="162">
        <f>H1260*I1260</f>
        <v>395.6</v>
      </c>
    </row>
    <row r="1261" spans="1:10" ht="14.25" customHeight="1" x14ac:dyDescent="0.25">
      <c r="A1261" s="53" t="s">
        <v>27</v>
      </c>
      <c r="B1261" s="53">
        <v>88247</v>
      </c>
      <c r="C1261" s="229" t="s">
        <v>1141</v>
      </c>
      <c r="D1261" s="229"/>
      <c r="E1261" s="229"/>
      <c r="F1261" s="229"/>
      <c r="G1261" s="31" t="s">
        <v>1129</v>
      </c>
      <c r="H1261" s="188">
        <v>20</v>
      </c>
      <c r="I1261" s="161">
        <v>15.27</v>
      </c>
      <c r="J1261" s="162">
        <f>H1261*I1261</f>
        <v>305.39999999999998</v>
      </c>
    </row>
    <row r="1262" spans="1:10" ht="14.25" customHeight="1" x14ac:dyDescent="0.25">
      <c r="A1262" s="20"/>
      <c r="B1262" s="20"/>
      <c r="C1262" s="230" t="s">
        <v>1131</v>
      </c>
      <c r="D1262" s="230"/>
      <c r="E1262" s="230"/>
      <c r="F1262" s="230"/>
      <c r="G1262" s="230"/>
      <c r="H1262" s="230"/>
      <c r="I1262" s="230"/>
      <c r="J1262" s="162">
        <f>SUM(J1260:J1261)</f>
        <v>701</v>
      </c>
    </row>
    <row r="1263" spans="1:10" ht="14.25" customHeight="1" x14ac:dyDescent="0.25">
      <c r="A1263" s="20"/>
      <c r="B1263" s="20"/>
      <c r="C1263" s="230" t="s">
        <v>1132</v>
      </c>
      <c r="D1263" s="230"/>
      <c r="E1263" s="230"/>
      <c r="F1263" s="230"/>
      <c r="G1263" s="230"/>
      <c r="H1263" s="230"/>
      <c r="I1263" s="230"/>
      <c r="J1263" s="164">
        <v>0</v>
      </c>
    </row>
    <row r="1264" spans="1:10" ht="14.25" customHeight="1" x14ac:dyDescent="0.25">
      <c r="A1264" s="20"/>
      <c r="B1264" s="20"/>
      <c r="C1264" s="165"/>
      <c r="D1264" s="20"/>
      <c r="E1264" s="20"/>
      <c r="F1264" s="20"/>
      <c r="G1264" s="20"/>
      <c r="H1264" s="20"/>
      <c r="I1264" s="20"/>
      <c r="J1264" s="166"/>
    </row>
    <row r="1265" spans="1:10" ht="14.25" customHeight="1" x14ac:dyDescent="0.25">
      <c r="A1265" s="20"/>
      <c r="B1265" s="20"/>
      <c r="C1265" s="230" t="s">
        <v>1133</v>
      </c>
      <c r="D1265" s="230"/>
      <c r="E1265" s="230"/>
      <c r="F1265" s="230"/>
      <c r="G1265" s="230"/>
      <c r="H1265" s="230"/>
      <c r="I1265" s="230"/>
      <c r="J1265" s="164">
        <f>SUM(J1262:J1263)</f>
        <v>701</v>
      </c>
    </row>
    <row r="1266" spans="1:10" x14ac:dyDescent="0.25">
      <c r="A1266" s="20"/>
      <c r="B1266" s="20"/>
      <c r="C1266" s="229"/>
      <c r="D1266" s="229"/>
      <c r="E1266" s="229"/>
      <c r="F1266" s="229"/>
      <c r="G1266" s="229"/>
      <c r="H1266" s="229"/>
      <c r="I1266" s="229"/>
      <c r="J1266" s="229"/>
    </row>
    <row r="1267" spans="1:10" ht="21" customHeight="1" x14ac:dyDescent="0.25">
      <c r="A1267" s="20"/>
      <c r="B1267" s="20"/>
      <c r="C1267" s="228" t="s">
        <v>1163</v>
      </c>
      <c r="D1267" s="228"/>
      <c r="E1267" s="228"/>
      <c r="F1267" s="228"/>
      <c r="G1267" s="158" t="s">
        <v>53</v>
      </c>
      <c r="H1267" s="157" t="s">
        <v>1164</v>
      </c>
      <c r="I1267" s="157" t="s">
        <v>1126</v>
      </c>
      <c r="J1267" s="159" t="s">
        <v>1127</v>
      </c>
    </row>
    <row r="1268" spans="1:10" ht="14.25" customHeight="1" x14ac:dyDescent="0.25">
      <c r="A1268" s="53" t="s">
        <v>1446</v>
      </c>
      <c r="B1268" s="53" t="s">
        <v>1250</v>
      </c>
      <c r="C1268" s="229" t="s">
        <v>846</v>
      </c>
      <c r="D1268" s="229"/>
      <c r="E1268" s="229"/>
      <c r="F1268" s="229"/>
      <c r="G1268" s="31" t="s">
        <v>1166</v>
      </c>
      <c r="H1268" s="188">
        <v>1</v>
      </c>
      <c r="I1268" s="198">
        <v>7834.27</v>
      </c>
      <c r="J1268" s="162">
        <f>H1268*I1268</f>
        <v>7834.27</v>
      </c>
    </row>
    <row r="1269" spans="1:10" ht="14.25" customHeight="1" x14ac:dyDescent="0.25">
      <c r="A1269" s="20"/>
      <c r="B1269" s="20"/>
      <c r="C1269" s="230" t="s">
        <v>1167</v>
      </c>
      <c r="D1269" s="230"/>
      <c r="E1269" s="230"/>
      <c r="F1269" s="230"/>
      <c r="G1269" s="230"/>
      <c r="H1269" s="230"/>
      <c r="I1269" s="230"/>
      <c r="J1269" s="164">
        <f>SUM(J1268)</f>
        <v>7834.27</v>
      </c>
    </row>
    <row r="1270" spans="1:10" x14ac:dyDescent="0.25">
      <c r="C1270" s="229"/>
      <c r="D1270" s="229"/>
      <c r="E1270" s="229"/>
      <c r="F1270" s="229"/>
      <c r="G1270" s="229"/>
      <c r="H1270" s="229"/>
      <c r="I1270" s="229"/>
      <c r="J1270" s="229"/>
    </row>
    <row r="1271" spans="1:10" ht="14.25" customHeight="1" x14ac:dyDescent="0.25">
      <c r="C1271" s="228" t="s">
        <v>1134</v>
      </c>
      <c r="D1271" s="228"/>
      <c r="E1271" s="228"/>
      <c r="F1271" s="228"/>
      <c r="G1271" s="228"/>
      <c r="H1271" s="228"/>
      <c r="I1271" s="228"/>
      <c r="J1271" s="167">
        <f>J1265+J1269</f>
        <v>8535.27</v>
      </c>
    </row>
    <row r="1272" spans="1:10" ht="14.25" customHeight="1" x14ac:dyDescent="0.25">
      <c r="C1272" s="229"/>
      <c r="D1272" s="229"/>
      <c r="E1272" s="229"/>
      <c r="F1272" s="229"/>
      <c r="G1272" s="229"/>
      <c r="H1272" s="229"/>
      <c r="I1272" s="229"/>
      <c r="J1272" s="229"/>
    </row>
    <row r="1273" spans="1:10" ht="14.25" customHeight="1" x14ac:dyDescent="0.25">
      <c r="C1273" s="228" t="s">
        <v>1135</v>
      </c>
      <c r="D1273" s="228"/>
      <c r="E1273" s="228"/>
      <c r="F1273" s="228"/>
      <c r="G1273" s="228"/>
      <c r="H1273" s="228"/>
      <c r="I1273" s="228"/>
      <c r="J1273" s="167">
        <v>0</v>
      </c>
    </row>
    <row r="1274" spans="1:10" x14ac:dyDescent="0.25">
      <c r="C1274" s="229"/>
      <c r="D1274" s="229"/>
      <c r="E1274" s="229"/>
      <c r="F1274" s="229"/>
      <c r="G1274" s="229"/>
      <c r="H1274" s="229"/>
      <c r="I1274" s="229"/>
      <c r="J1274" s="229"/>
    </row>
    <row r="1275" spans="1:10" ht="14.25" customHeight="1" x14ac:dyDescent="0.25">
      <c r="C1275" s="228" t="s">
        <v>1136</v>
      </c>
      <c r="D1275" s="228"/>
      <c r="E1275" s="228"/>
      <c r="F1275" s="228"/>
      <c r="G1275" s="228"/>
      <c r="H1275" s="228"/>
      <c r="I1275" s="228"/>
      <c r="J1275" s="167">
        <f>J1271+J1273</f>
        <v>8535.27</v>
      </c>
    </row>
    <row r="1291" spans="1:10" s="187" customFormat="1" ht="15" customHeight="1" x14ac:dyDescent="0.25">
      <c r="A1291" s="155" t="s">
        <v>1121</v>
      </c>
      <c r="B1291" s="156" t="s">
        <v>848</v>
      </c>
      <c r="C1291" s="231" t="s">
        <v>849</v>
      </c>
      <c r="D1291" s="231"/>
      <c r="E1291" s="231"/>
      <c r="F1291" s="231"/>
      <c r="G1291" s="231"/>
      <c r="H1291" s="231"/>
      <c r="I1291" s="231"/>
      <c r="J1291" s="157" t="s">
        <v>1122</v>
      </c>
    </row>
    <row r="1292" spans="1:10" ht="14.25" customHeight="1" x14ac:dyDescent="0.25">
      <c r="C1292" s="229"/>
      <c r="D1292" s="229"/>
      <c r="E1292" s="229"/>
      <c r="F1292" s="229"/>
      <c r="G1292" s="229"/>
      <c r="H1292" s="229"/>
      <c r="I1292" s="229"/>
      <c r="J1292" s="229"/>
    </row>
    <row r="1293" spans="1:10" ht="21" customHeight="1" x14ac:dyDescent="0.25">
      <c r="A1293" s="53" t="s">
        <v>1123</v>
      </c>
      <c r="B1293" s="53" t="s">
        <v>21</v>
      </c>
      <c r="C1293" s="228" t="s">
        <v>1124</v>
      </c>
      <c r="D1293" s="228"/>
      <c r="E1293" s="228"/>
      <c r="F1293" s="228"/>
      <c r="G1293" s="158" t="s">
        <v>53</v>
      </c>
      <c r="H1293" s="157" t="s">
        <v>1125</v>
      </c>
      <c r="I1293" s="157" t="s">
        <v>1126</v>
      </c>
      <c r="J1293" s="159" t="s">
        <v>1127</v>
      </c>
    </row>
    <row r="1294" spans="1:10" ht="14.25" customHeight="1" x14ac:dyDescent="0.25">
      <c r="A1294" s="53" t="s">
        <v>27</v>
      </c>
      <c r="B1294" s="53">
        <v>88264</v>
      </c>
      <c r="C1294" s="229" t="s">
        <v>1140</v>
      </c>
      <c r="D1294" s="229"/>
      <c r="E1294" s="229"/>
      <c r="F1294" s="229"/>
      <c r="G1294" s="31" t="s">
        <v>1129</v>
      </c>
      <c r="H1294" s="188">
        <v>11</v>
      </c>
      <c r="I1294" s="161">
        <v>19.78</v>
      </c>
      <c r="J1294" s="162">
        <f>H1294*I1294</f>
        <v>217.58</v>
      </c>
    </row>
    <row r="1295" spans="1:10" ht="14.25" customHeight="1" x14ac:dyDescent="0.25">
      <c r="A1295" s="53" t="s">
        <v>27</v>
      </c>
      <c r="B1295" s="53">
        <v>88247</v>
      </c>
      <c r="C1295" s="229" t="s">
        <v>1141</v>
      </c>
      <c r="D1295" s="229"/>
      <c r="E1295" s="229"/>
      <c r="F1295" s="229"/>
      <c r="G1295" s="31" t="s">
        <v>1129</v>
      </c>
      <c r="H1295" s="188">
        <v>11</v>
      </c>
      <c r="I1295" s="161">
        <v>15.27</v>
      </c>
      <c r="J1295" s="162">
        <f>H1295*I1295</f>
        <v>167.97</v>
      </c>
    </row>
    <row r="1296" spans="1:10" ht="14.25" customHeight="1" x14ac:dyDescent="0.25">
      <c r="A1296" s="20"/>
      <c r="B1296" s="20"/>
      <c r="C1296" s="230" t="s">
        <v>1131</v>
      </c>
      <c r="D1296" s="230"/>
      <c r="E1296" s="230"/>
      <c r="F1296" s="230"/>
      <c r="G1296" s="230"/>
      <c r="H1296" s="230"/>
      <c r="I1296" s="230"/>
      <c r="J1296" s="162">
        <f>SUM(J1294:J1295)</f>
        <v>385.55</v>
      </c>
    </row>
    <row r="1297" spans="1:10" ht="14.25" customHeight="1" x14ac:dyDescent="0.25">
      <c r="A1297" s="20"/>
      <c r="B1297" s="20"/>
      <c r="C1297" s="230" t="s">
        <v>1132</v>
      </c>
      <c r="D1297" s="230"/>
      <c r="E1297" s="230"/>
      <c r="F1297" s="230"/>
      <c r="G1297" s="230"/>
      <c r="H1297" s="230"/>
      <c r="I1297" s="230"/>
      <c r="J1297" s="164">
        <v>0</v>
      </c>
    </row>
    <row r="1298" spans="1:10" ht="14.25" customHeight="1" x14ac:dyDescent="0.25">
      <c r="A1298" s="20"/>
      <c r="B1298" s="20"/>
      <c r="C1298" s="165"/>
      <c r="D1298" s="20"/>
      <c r="E1298" s="20"/>
      <c r="F1298" s="20"/>
      <c r="G1298" s="20"/>
      <c r="H1298" s="20"/>
      <c r="I1298" s="20"/>
      <c r="J1298" s="166"/>
    </row>
    <row r="1299" spans="1:10" ht="14.25" customHeight="1" x14ac:dyDescent="0.25">
      <c r="A1299" s="20"/>
      <c r="B1299" s="20"/>
      <c r="C1299" s="230" t="s">
        <v>1133</v>
      </c>
      <c r="D1299" s="230"/>
      <c r="E1299" s="230"/>
      <c r="F1299" s="230"/>
      <c r="G1299" s="230"/>
      <c r="H1299" s="230"/>
      <c r="I1299" s="230"/>
      <c r="J1299" s="164">
        <f>SUM(J1296:J1297)</f>
        <v>385.55</v>
      </c>
    </row>
    <row r="1300" spans="1:10" x14ac:dyDescent="0.25">
      <c r="A1300" s="20"/>
      <c r="B1300" s="20"/>
      <c r="C1300" s="229"/>
      <c r="D1300" s="229"/>
      <c r="E1300" s="229"/>
      <c r="F1300" s="229"/>
      <c r="G1300" s="229"/>
      <c r="H1300" s="229"/>
      <c r="I1300" s="229"/>
      <c r="J1300" s="229"/>
    </row>
    <row r="1301" spans="1:10" ht="21" customHeight="1" x14ac:dyDescent="0.25">
      <c r="A1301" s="20"/>
      <c r="B1301" s="20"/>
      <c r="C1301" s="228" t="s">
        <v>1163</v>
      </c>
      <c r="D1301" s="228"/>
      <c r="E1301" s="228"/>
      <c r="F1301" s="228"/>
      <c r="G1301" s="158" t="s">
        <v>53</v>
      </c>
      <c r="H1301" s="157" t="s">
        <v>1164</v>
      </c>
      <c r="I1301" s="157" t="s">
        <v>1126</v>
      </c>
      <c r="J1301" s="159" t="s">
        <v>1127</v>
      </c>
    </row>
    <row r="1302" spans="1:10" ht="14.25" customHeight="1" x14ac:dyDescent="0.25">
      <c r="A1302" s="53" t="s">
        <v>1446</v>
      </c>
      <c r="B1302" s="53" t="s">
        <v>1260</v>
      </c>
      <c r="C1302" s="229" t="s">
        <v>849</v>
      </c>
      <c r="D1302" s="229"/>
      <c r="E1302" s="229"/>
      <c r="F1302" s="229"/>
      <c r="G1302" s="31" t="s">
        <v>1166</v>
      </c>
      <c r="H1302" s="188">
        <v>1</v>
      </c>
      <c r="I1302" s="198">
        <v>5840.75</v>
      </c>
      <c r="J1302" s="162">
        <f>H1302*I1302</f>
        <v>5840.75</v>
      </c>
    </row>
    <row r="1303" spans="1:10" ht="14.25" customHeight="1" x14ac:dyDescent="0.25">
      <c r="A1303" s="20"/>
      <c r="B1303" s="20"/>
      <c r="C1303" s="230" t="s">
        <v>1167</v>
      </c>
      <c r="D1303" s="230"/>
      <c r="E1303" s="230"/>
      <c r="F1303" s="230"/>
      <c r="G1303" s="230"/>
      <c r="H1303" s="230"/>
      <c r="I1303" s="230"/>
      <c r="J1303" s="164">
        <f>SUM(J1302)</f>
        <v>5840.75</v>
      </c>
    </row>
    <row r="1304" spans="1:10" x14ac:dyDescent="0.25">
      <c r="C1304" s="229"/>
      <c r="D1304" s="229"/>
      <c r="E1304" s="229"/>
      <c r="F1304" s="229"/>
      <c r="G1304" s="229"/>
      <c r="H1304" s="229"/>
      <c r="I1304" s="229"/>
      <c r="J1304" s="229"/>
    </row>
    <row r="1305" spans="1:10" ht="14.25" customHeight="1" x14ac:dyDescent="0.25">
      <c r="C1305" s="228" t="s">
        <v>1134</v>
      </c>
      <c r="D1305" s="228"/>
      <c r="E1305" s="228"/>
      <c r="F1305" s="228"/>
      <c r="G1305" s="228"/>
      <c r="H1305" s="228"/>
      <c r="I1305" s="228"/>
      <c r="J1305" s="167">
        <f>J1299+J1303</f>
        <v>6226.3</v>
      </c>
    </row>
    <row r="1306" spans="1:10" ht="14.25" customHeight="1" x14ac:dyDescent="0.25">
      <c r="C1306" s="229"/>
      <c r="D1306" s="229"/>
      <c r="E1306" s="229"/>
      <c r="F1306" s="229"/>
      <c r="G1306" s="229"/>
      <c r="H1306" s="229"/>
      <c r="I1306" s="229"/>
      <c r="J1306" s="229"/>
    </row>
    <row r="1307" spans="1:10" ht="14.25" customHeight="1" x14ac:dyDescent="0.25">
      <c r="C1307" s="228" t="s">
        <v>1135</v>
      </c>
      <c r="D1307" s="228"/>
      <c r="E1307" s="228"/>
      <c r="F1307" s="228"/>
      <c r="G1307" s="228"/>
      <c r="H1307" s="228"/>
      <c r="I1307" s="228"/>
      <c r="J1307" s="167">
        <v>0</v>
      </c>
    </row>
    <row r="1308" spans="1:10" x14ac:dyDescent="0.25">
      <c r="C1308" s="229"/>
      <c r="D1308" s="229"/>
      <c r="E1308" s="229"/>
      <c r="F1308" s="229"/>
      <c r="G1308" s="229"/>
      <c r="H1308" s="229"/>
      <c r="I1308" s="229"/>
      <c r="J1308" s="229"/>
    </row>
    <row r="1309" spans="1:10" ht="14.25" customHeight="1" x14ac:dyDescent="0.25">
      <c r="C1309" s="228" t="s">
        <v>1136</v>
      </c>
      <c r="D1309" s="228"/>
      <c r="E1309" s="228"/>
      <c r="F1309" s="228"/>
      <c r="G1309" s="228"/>
      <c r="H1309" s="228"/>
      <c r="I1309" s="228"/>
      <c r="J1309" s="167">
        <f>J1305+J1307</f>
        <v>6226.3</v>
      </c>
    </row>
    <row r="1325" spans="1:10" s="187" customFormat="1" ht="15" customHeight="1" x14ac:dyDescent="0.25">
      <c r="A1325" s="155" t="s">
        <v>1121</v>
      </c>
      <c r="B1325" s="156" t="s">
        <v>851</v>
      </c>
      <c r="C1325" s="231" t="s">
        <v>852</v>
      </c>
      <c r="D1325" s="231"/>
      <c r="E1325" s="231"/>
      <c r="F1325" s="231"/>
      <c r="G1325" s="231"/>
      <c r="H1325" s="231"/>
      <c r="I1325" s="231"/>
      <c r="J1325" s="157" t="s">
        <v>1122</v>
      </c>
    </row>
    <row r="1326" spans="1:10" ht="14.25" customHeight="1" x14ac:dyDescent="0.25">
      <c r="C1326" s="229"/>
      <c r="D1326" s="229"/>
      <c r="E1326" s="229"/>
      <c r="F1326" s="229"/>
      <c r="G1326" s="229"/>
      <c r="H1326" s="229"/>
      <c r="I1326" s="229"/>
      <c r="J1326" s="229"/>
    </row>
    <row r="1327" spans="1:10" ht="21" customHeight="1" x14ac:dyDescent="0.25">
      <c r="A1327" s="53" t="s">
        <v>1123</v>
      </c>
      <c r="B1327" s="53" t="s">
        <v>21</v>
      </c>
      <c r="C1327" s="228" t="s">
        <v>1124</v>
      </c>
      <c r="D1327" s="228"/>
      <c r="E1327" s="228"/>
      <c r="F1327" s="228"/>
      <c r="G1327" s="158" t="s">
        <v>53</v>
      </c>
      <c r="H1327" s="157" t="s">
        <v>1125</v>
      </c>
      <c r="I1327" s="157" t="s">
        <v>1126</v>
      </c>
      <c r="J1327" s="159" t="s">
        <v>1127</v>
      </c>
    </row>
    <row r="1328" spans="1:10" ht="14.25" customHeight="1" x14ac:dyDescent="0.25">
      <c r="A1328" s="53" t="s">
        <v>27</v>
      </c>
      <c r="B1328" s="53">
        <v>88264</v>
      </c>
      <c r="C1328" s="229" t="s">
        <v>1140</v>
      </c>
      <c r="D1328" s="229"/>
      <c r="E1328" s="229"/>
      <c r="F1328" s="229"/>
      <c r="G1328" s="31" t="s">
        <v>1129</v>
      </c>
      <c r="H1328" s="188">
        <v>11</v>
      </c>
      <c r="I1328" s="161">
        <v>19.78</v>
      </c>
      <c r="J1328" s="162">
        <f>H1328*I1328</f>
        <v>217.58</v>
      </c>
    </row>
    <row r="1329" spans="1:10" ht="14.25" customHeight="1" x14ac:dyDescent="0.25">
      <c r="A1329" s="53" t="s">
        <v>27</v>
      </c>
      <c r="B1329" s="53">
        <v>88247</v>
      </c>
      <c r="C1329" s="229" t="s">
        <v>1141</v>
      </c>
      <c r="D1329" s="229"/>
      <c r="E1329" s="229"/>
      <c r="F1329" s="229"/>
      <c r="G1329" s="31" t="s">
        <v>1129</v>
      </c>
      <c r="H1329" s="188">
        <v>11</v>
      </c>
      <c r="I1329" s="161">
        <v>15.27</v>
      </c>
      <c r="J1329" s="162">
        <f>H1329*I1329</f>
        <v>167.97</v>
      </c>
    </row>
    <row r="1330" spans="1:10" ht="14.25" customHeight="1" x14ac:dyDescent="0.25">
      <c r="A1330" s="20"/>
      <c r="B1330" s="20"/>
      <c r="C1330" s="230" t="s">
        <v>1131</v>
      </c>
      <c r="D1330" s="230"/>
      <c r="E1330" s="230"/>
      <c r="F1330" s="230"/>
      <c r="G1330" s="230"/>
      <c r="H1330" s="230"/>
      <c r="I1330" s="230"/>
      <c r="J1330" s="162">
        <f>SUM(J1328:J1329)</f>
        <v>385.55</v>
      </c>
    </row>
    <row r="1331" spans="1:10" ht="14.25" customHeight="1" x14ac:dyDescent="0.25">
      <c r="A1331" s="20"/>
      <c r="B1331" s="20"/>
      <c r="C1331" s="230" t="s">
        <v>1132</v>
      </c>
      <c r="D1331" s="230"/>
      <c r="E1331" s="230"/>
      <c r="F1331" s="230"/>
      <c r="G1331" s="230"/>
      <c r="H1331" s="230"/>
      <c r="I1331" s="230"/>
      <c r="J1331" s="164">
        <v>0</v>
      </c>
    </row>
    <row r="1332" spans="1:10" ht="14.25" customHeight="1" x14ac:dyDescent="0.25">
      <c r="A1332" s="20"/>
      <c r="B1332" s="20"/>
      <c r="C1332" s="165"/>
      <c r="D1332" s="20"/>
      <c r="E1332" s="20"/>
      <c r="F1332" s="20"/>
      <c r="G1332" s="20"/>
      <c r="H1332" s="20"/>
      <c r="I1332" s="20"/>
      <c r="J1332" s="166"/>
    </row>
    <row r="1333" spans="1:10" ht="14.25" customHeight="1" x14ac:dyDescent="0.25">
      <c r="A1333" s="20"/>
      <c r="B1333" s="20"/>
      <c r="C1333" s="230" t="s">
        <v>1133</v>
      </c>
      <c r="D1333" s="230"/>
      <c r="E1333" s="230"/>
      <c r="F1333" s="230"/>
      <c r="G1333" s="230"/>
      <c r="H1333" s="230"/>
      <c r="I1333" s="230"/>
      <c r="J1333" s="164">
        <f>SUM(J1330:J1331)</f>
        <v>385.55</v>
      </c>
    </row>
    <row r="1334" spans="1:10" x14ac:dyDescent="0.25">
      <c r="A1334" s="20"/>
      <c r="B1334" s="20"/>
      <c r="C1334" s="229"/>
      <c r="D1334" s="229"/>
      <c r="E1334" s="229"/>
      <c r="F1334" s="229"/>
      <c r="G1334" s="229"/>
      <c r="H1334" s="229"/>
      <c r="I1334" s="229"/>
      <c r="J1334" s="229"/>
    </row>
    <row r="1335" spans="1:10" ht="21" customHeight="1" x14ac:dyDescent="0.25">
      <c r="A1335" s="20"/>
      <c r="B1335" s="20"/>
      <c r="C1335" s="228" t="s">
        <v>1163</v>
      </c>
      <c r="D1335" s="228"/>
      <c r="E1335" s="228"/>
      <c r="F1335" s="228"/>
      <c r="G1335" s="158" t="s">
        <v>53</v>
      </c>
      <c r="H1335" s="157" t="s">
        <v>1164</v>
      </c>
      <c r="I1335" s="157" t="s">
        <v>1126</v>
      </c>
      <c r="J1335" s="159" t="s">
        <v>1127</v>
      </c>
    </row>
    <row r="1336" spans="1:10" ht="14.25" customHeight="1" x14ac:dyDescent="0.25">
      <c r="A1336" s="53" t="s">
        <v>1446</v>
      </c>
      <c r="B1336" s="53" t="s">
        <v>1263</v>
      </c>
      <c r="C1336" s="229" t="s">
        <v>852</v>
      </c>
      <c r="D1336" s="229"/>
      <c r="E1336" s="229"/>
      <c r="F1336" s="229"/>
      <c r="G1336" s="31" t="s">
        <v>1166</v>
      </c>
      <c r="H1336" s="188">
        <v>1</v>
      </c>
      <c r="I1336" s="198">
        <v>11826.19</v>
      </c>
      <c r="J1336" s="162">
        <f>H1336*I1336</f>
        <v>11826.19</v>
      </c>
    </row>
    <row r="1337" spans="1:10" ht="14.25" customHeight="1" x14ac:dyDescent="0.25">
      <c r="A1337" s="20"/>
      <c r="B1337" s="20"/>
      <c r="C1337" s="230" t="s">
        <v>1167</v>
      </c>
      <c r="D1337" s="230"/>
      <c r="E1337" s="230"/>
      <c r="F1337" s="230"/>
      <c r="G1337" s="230"/>
      <c r="H1337" s="230"/>
      <c r="I1337" s="230"/>
      <c r="J1337" s="164">
        <f>SUM(J1336)</f>
        <v>11826.19</v>
      </c>
    </row>
    <row r="1338" spans="1:10" x14ac:dyDescent="0.25">
      <c r="C1338" s="229"/>
      <c r="D1338" s="229"/>
      <c r="E1338" s="229"/>
      <c r="F1338" s="229"/>
      <c r="G1338" s="229"/>
      <c r="H1338" s="229"/>
      <c r="I1338" s="229"/>
      <c r="J1338" s="229"/>
    </row>
    <row r="1339" spans="1:10" ht="14.25" customHeight="1" x14ac:dyDescent="0.25">
      <c r="C1339" s="228" t="s">
        <v>1134</v>
      </c>
      <c r="D1339" s="228"/>
      <c r="E1339" s="228"/>
      <c r="F1339" s="228"/>
      <c r="G1339" s="228"/>
      <c r="H1339" s="228"/>
      <c r="I1339" s="228"/>
      <c r="J1339" s="167">
        <f>J1333+J1337</f>
        <v>12211.74</v>
      </c>
    </row>
    <row r="1340" spans="1:10" ht="14.25" customHeight="1" x14ac:dyDescent="0.25">
      <c r="C1340" s="229"/>
      <c r="D1340" s="229"/>
      <c r="E1340" s="229"/>
      <c r="F1340" s="229"/>
      <c r="G1340" s="229"/>
      <c r="H1340" s="229"/>
      <c r="I1340" s="229"/>
      <c r="J1340" s="229"/>
    </row>
    <row r="1341" spans="1:10" ht="14.25" customHeight="1" x14ac:dyDescent="0.25">
      <c r="C1341" s="228" t="s">
        <v>1135</v>
      </c>
      <c r="D1341" s="228"/>
      <c r="E1341" s="228"/>
      <c r="F1341" s="228"/>
      <c r="G1341" s="228"/>
      <c r="H1341" s="228"/>
      <c r="I1341" s="228"/>
      <c r="J1341" s="167">
        <v>0</v>
      </c>
    </row>
    <row r="1342" spans="1:10" x14ac:dyDescent="0.25">
      <c r="C1342" s="229"/>
      <c r="D1342" s="229"/>
      <c r="E1342" s="229"/>
      <c r="F1342" s="229"/>
      <c r="G1342" s="229"/>
      <c r="H1342" s="229"/>
      <c r="I1342" s="229"/>
      <c r="J1342" s="229"/>
    </row>
    <row r="1343" spans="1:10" ht="14.25" customHeight="1" x14ac:dyDescent="0.25">
      <c r="C1343" s="228" t="s">
        <v>1136</v>
      </c>
      <c r="D1343" s="228"/>
      <c r="E1343" s="228"/>
      <c r="F1343" s="228"/>
      <c r="G1343" s="228"/>
      <c r="H1343" s="228"/>
      <c r="I1343" s="228"/>
      <c r="J1343" s="167">
        <f>J1339+J1341</f>
        <v>12211.74</v>
      </c>
    </row>
    <row r="1359" spans="1:10" s="187" customFormat="1" ht="15" customHeight="1" x14ac:dyDescent="0.25">
      <c r="A1359" s="155" t="s">
        <v>1121</v>
      </c>
      <c r="B1359" s="156" t="s">
        <v>854</v>
      </c>
      <c r="C1359" s="231" t="s">
        <v>1447</v>
      </c>
      <c r="D1359" s="231"/>
      <c r="E1359" s="231"/>
      <c r="F1359" s="231"/>
      <c r="G1359" s="231"/>
      <c r="H1359" s="231"/>
      <c r="I1359" s="231"/>
      <c r="J1359" s="157" t="s">
        <v>1122</v>
      </c>
    </row>
    <row r="1360" spans="1:10" ht="14.25" customHeight="1" x14ac:dyDescent="0.25">
      <c r="C1360" s="229"/>
      <c r="D1360" s="229"/>
      <c r="E1360" s="229"/>
      <c r="F1360" s="229"/>
      <c r="G1360" s="229"/>
      <c r="H1360" s="229"/>
      <c r="I1360" s="229"/>
      <c r="J1360" s="229"/>
    </row>
    <row r="1361" spans="1:10" ht="21" customHeight="1" x14ac:dyDescent="0.25">
      <c r="A1361" s="53" t="s">
        <v>1123</v>
      </c>
      <c r="B1361" s="53" t="s">
        <v>21</v>
      </c>
      <c r="C1361" s="228" t="s">
        <v>1124</v>
      </c>
      <c r="D1361" s="228"/>
      <c r="E1361" s="228"/>
      <c r="F1361" s="228"/>
      <c r="G1361" s="158" t="s">
        <v>53</v>
      </c>
      <c r="H1361" s="157" t="s">
        <v>1125</v>
      </c>
      <c r="I1361" s="157" t="s">
        <v>1126</v>
      </c>
      <c r="J1361" s="159" t="s">
        <v>1127</v>
      </c>
    </row>
    <row r="1362" spans="1:10" ht="14.25" customHeight="1" x14ac:dyDescent="0.25">
      <c r="A1362" s="53" t="s">
        <v>27</v>
      </c>
      <c r="B1362" s="53">
        <v>88264</v>
      </c>
      <c r="C1362" s="229" t="s">
        <v>1140</v>
      </c>
      <c r="D1362" s="229"/>
      <c r="E1362" s="229"/>
      <c r="F1362" s="229"/>
      <c r="G1362" s="31" t="s">
        <v>1129</v>
      </c>
      <c r="H1362" s="188">
        <v>8</v>
      </c>
      <c r="I1362" s="161">
        <v>19.78</v>
      </c>
      <c r="J1362" s="162">
        <f>H1362*I1362</f>
        <v>158.24</v>
      </c>
    </row>
    <row r="1363" spans="1:10" ht="14.25" customHeight="1" x14ac:dyDescent="0.25">
      <c r="A1363" s="53" t="s">
        <v>27</v>
      </c>
      <c r="B1363" s="53">
        <v>88247</v>
      </c>
      <c r="C1363" s="229" t="s">
        <v>1141</v>
      </c>
      <c r="D1363" s="229"/>
      <c r="E1363" s="229"/>
      <c r="F1363" s="229"/>
      <c r="G1363" s="31" t="s">
        <v>1129</v>
      </c>
      <c r="H1363" s="188">
        <v>8</v>
      </c>
      <c r="I1363" s="161">
        <v>15.27</v>
      </c>
      <c r="J1363" s="162">
        <f>H1363*I1363</f>
        <v>122.16</v>
      </c>
    </row>
    <row r="1364" spans="1:10" ht="14.25" customHeight="1" x14ac:dyDescent="0.25">
      <c r="A1364" s="20"/>
      <c r="B1364" s="20"/>
      <c r="C1364" s="230" t="s">
        <v>1131</v>
      </c>
      <c r="D1364" s="230"/>
      <c r="E1364" s="230"/>
      <c r="F1364" s="230"/>
      <c r="G1364" s="230"/>
      <c r="H1364" s="230"/>
      <c r="I1364" s="230"/>
      <c r="J1364" s="162">
        <f>SUM(J1362:J1363)</f>
        <v>280.39999999999998</v>
      </c>
    </row>
    <row r="1365" spans="1:10" ht="14.25" customHeight="1" x14ac:dyDescent="0.25">
      <c r="A1365" s="20"/>
      <c r="B1365" s="20"/>
      <c r="C1365" s="230" t="s">
        <v>1132</v>
      </c>
      <c r="D1365" s="230"/>
      <c r="E1365" s="230"/>
      <c r="F1365" s="230"/>
      <c r="G1365" s="230"/>
      <c r="H1365" s="230"/>
      <c r="I1365" s="230"/>
      <c r="J1365" s="164">
        <v>0</v>
      </c>
    </row>
    <row r="1366" spans="1:10" ht="14.25" customHeight="1" x14ac:dyDescent="0.25">
      <c r="A1366" s="20"/>
      <c r="B1366" s="20"/>
      <c r="C1366" s="165"/>
      <c r="D1366" s="20"/>
      <c r="E1366" s="20"/>
      <c r="F1366" s="20"/>
      <c r="G1366" s="20"/>
      <c r="H1366" s="20"/>
      <c r="I1366" s="20"/>
      <c r="J1366" s="166"/>
    </row>
    <row r="1367" spans="1:10" ht="14.25" customHeight="1" x14ac:dyDescent="0.25">
      <c r="A1367" s="20"/>
      <c r="B1367" s="20"/>
      <c r="C1367" s="230" t="s">
        <v>1133</v>
      </c>
      <c r="D1367" s="230"/>
      <c r="E1367" s="230"/>
      <c r="F1367" s="230"/>
      <c r="G1367" s="230"/>
      <c r="H1367" s="230"/>
      <c r="I1367" s="230"/>
      <c r="J1367" s="164">
        <f>SUM(J1364:J1365)</f>
        <v>280.39999999999998</v>
      </c>
    </row>
    <row r="1368" spans="1:10" x14ac:dyDescent="0.25">
      <c r="A1368" s="20"/>
      <c r="B1368" s="20"/>
      <c r="C1368" s="229"/>
      <c r="D1368" s="229"/>
      <c r="E1368" s="229"/>
      <c r="F1368" s="229"/>
      <c r="G1368" s="229"/>
      <c r="H1368" s="229"/>
      <c r="I1368" s="229"/>
      <c r="J1368" s="229"/>
    </row>
    <row r="1369" spans="1:10" ht="21" customHeight="1" x14ac:dyDescent="0.25">
      <c r="A1369" s="20"/>
      <c r="B1369" s="20"/>
      <c r="C1369" s="228" t="s">
        <v>1163</v>
      </c>
      <c r="D1369" s="228"/>
      <c r="E1369" s="228"/>
      <c r="F1369" s="228"/>
      <c r="G1369" s="158" t="s">
        <v>53</v>
      </c>
      <c r="H1369" s="157" t="s">
        <v>1164</v>
      </c>
      <c r="I1369" s="157" t="s">
        <v>1126</v>
      </c>
      <c r="J1369" s="159" t="s">
        <v>1127</v>
      </c>
    </row>
    <row r="1370" spans="1:10" ht="14.25" customHeight="1" x14ac:dyDescent="0.25">
      <c r="A1370" s="53" t="s">
        <v>1446</v>
      </c>
      <c r="B1370" s="53" t="s">
        <v>1448</v>
      </c>
      <c r="C1370" s="229" t="s">
        <v>1447</v>
      </c>
      <c r="D1370" s="229"/>
      <c r="E1370" s="229"/>
      <c r="F1370" s="229"/>
      <c r="G1370" s="31" t="s">
        <v>1166</v>
      </c>
      <c r="H1370" s="188">
        <v>1</v>
      </c>
      <c r="I1370" s="198">
        <v>3452.59</v>
      </c>
      <c r="J1370" s="162">
        <f>H1370*I1370</f>
        <v>3452.59</v>
      </c>
    </row>
    <row r="1371" spans="1:10" ht="14.25" customHeight="1" x14ac:dyDescent="0.25">
      <c r="A1371" s="20"/>
      <c r="B1371" s="20"/>
      <c r="C1371" s="230" t="s">
        <v>1167</v>
      </c>
      <c r="D1371" s="230"/>
      <c r="E1371" s="230"/>
      <c r="F1371" s="230"/>
      <c r="G1371" s="230"/>
      <c r="H1371" s="230"/>
      <c r="I1371" s="230"/>
      <c r="J1371" s="164">
        <f>SUM(J1370)</f>
        <v>3452.59</v>
      </c>
    </row>
    <row r="1372" spans="1:10" x14ac:dyDescent="0.25">
      <c r="C1372" s="229"/>
      <c r="D1372" s="229"/>
      <c r="E1372" s="229"/>
      <c r="F1372" s="229"/>
      <c r="G1372" s="229"/>
      <c r="H1372" s="229"/>
      <c r="I1372" s="229"/>
      <c r="J1372" s="229"/>
    </row>
    <row r="1373" spans="1:10" ht="14.25" customHeight="1" x14ac:dyDescent="0.25">
      <c r="C1373" s="228" t="s">
        <v>1134</v>
      </c>
      <c r="D1373" s="228"/>
      <c r="E1373" s="228"/>
      <c r="F1373" s="228"/>
      <c r="G1373" s="228"/>
      <c r="H1373" s="228"/>
      <c r="I1373" s="228"/>
      <c r="J1373" s="167">
        <f>J1367+J1371</f>
        <v>3732.9900000000002</v>
      </c>
    </row>
    <row r="1374" spans="1:10" ht="14.25" customHeight="1" x14ac:dyDescent="0.25">
      <c r="C1374" s="229"/>
      <c r="D1374" s="229"/>
      <c r="E1374" s="229"/>
      <c r="F1374" s="229"/>
      <c r="G1374" s="229"/>
      <c r="H1374" s="229"/>
      <c r="I1374" s="229"/>
      <c r="J1374" s="229"/>
    </row>
    <row r="1375" spans="1:10" ht="14.25" customHeight="1" x14ac:dyDescent="0.25">
      <c r="C1375" s="228" t="s">
        <v>1135</v>
      </c>
      <c r="D1375" s="228"/>
      <c r="E1375" s="228"/>
      <c r="F1375" s="228"/>
      <c r="G1375" s="228"/>
      <c r="H1375" s="228"/>
      <c r="I1375" s="228"/>
      <c r="J1375" s="167">
        <v>0</v>
      </c>
    </row>
    <row r="1376" spans="1:10" x14ac:dyDescent="0.25">
      <c r="C1376" s="229"/>
      <c r="D1376" s="229"/>
      <c r="E1376" s="229"/>
      <c r="F1376" s="229"/>
      <c r="G1376" s="229"/>
      <c r="H1376" s="229"/>
      <c r="I1376" s="229"/>
      <c r="J1376" s="229"/>
    </row>
    <row r="1377" spans="3:10" ht="14.25" customHeight="1" x14ac:dyDescent="0.25">
      <c r="C1377" s="228" t="s">
        <v>1136</v>
      </c>
      <c r="D1377" s="228"/>
      <c r="E1377" s="228"/>
      <c r="F1377" s="228"/>
      <c r="G1377" s="228"/>
      <c r="H1377" s="228"/>
      <c r="I1377" s="228"/>
      <c r="J1377" s="167">
        <f>J1373+J1375</f>
        <v>3732.9900000000002</v>
      </c>
    </row>
    <row r="1393" spans="1:10" s="187" customFormat="1" ht="15" customHeight="1" x14ac:dyDescent="0.25">
      <c r="A1393" s="155" t="s">
        <v>1121</v>
      </c>
      <c r="B1393" s="156" t="s">
        <v>856</v>
      </c>
      <c r="C1393" s="231" t="s">
        <v>1449</v>
      </c>
      <c r="D1393" s="231"/>
      <c r="E1393" s="231"/>
      <c r="F1393" s="231"/>
      <c r="G1393" s="231"/>
      <c r="H1393" s="231"/>
      <c r="I1393" s="231"/>
      <c r="J1393" s="157" t="s">
        <v>1122</v>
      </c>
    </row>
    <row r="1394" spans="1:10" ht="14.25" customHeight="1" x14ac:dyDescent="0.25">
      <c r="C1394" s="229"/>
      <c r="D1394" s="229"/>
      <c r="E1394" s="229"/>
      <c r="F1394" s="229"/>
      <c r="G1394" s="229"/>
      <c r="H1394" s="229"/>
      <c r="I1394" s="229"/>
      <c r="J1394" s="229"/>
    </row>
    <row r="1395" spans="1:10" ht="21" customHeight="1" x14ac:dyDescent="0.25">
      <c r="A1395" s="53" t="s">
        <v>1123</v>
      </c>
      <c r="B1395" s="53" t="s">
        <v>21</v>
      </c>
      <c r="C1395" s="228" t="s">
        <v>1124</v>
      </c>
      <c r="D1395" s="228"/>
      <c r="E1395" s="228"/>
      <c r="F1395" s="228"/>
      <c r="G1395" s="158" t="s">
        <v>53</v>
      </c>
      <c r="H1395" s="157" t="s">
        <v>1125</v>
      </c>
      <c r="I1395" s="157" t="s">
        <v>1126</v>
      </c>
      <c r="J1395" s="159" t="s">
        <v>1127</v>
      </c>
    </row>
    <row r="1396" spans="1:10" ht="14.25" customHeight="1" x14ac:dyDescent="0.25">
      <c r="A1396" s="53" t="s">
        <v>27</v>
      </c>
      <c r="B1396" s="53">
        <v>88264</v>
      </c>
      <c r="C1396" s="229" t="s">
        <v>1140</v>
      </c>
      <c r="D1396" s="229"/>
      <c r="E1396" s="229"/>
      <c r="F1396" s="229"/>
      <c r="G1396" s="31" t="s">
        <v>1129</v>
      </c>
      <c r="H1396" s="188">
        <v>8</v>
      </c>
      <c r="I1396" s="161">
        <v>19.78</v>
      </c>
      <c r="J1396" s="162">
        <f>H1396*I1396</f>
        <v>158.24</v>
      </c>
    </row>
    <row r="1397" spans="1:10" ht="14.25" customHeight="1" x14ac:dyDescent="0.25">
      <c r="A1397" s="53" t="s">
        <v>27</v>
      </c>
      <c r="B1397" s="53">
        <v>88247</v>
      </c>
      <c r="C1397" s="229" t="s">
        <v>1141</v>
      </c>
      <c r="D1397" s="229"/>
      <c r="E1397" s="229"/>
      <c r="F1397" s="229"/>
      <c r="G1397" s="31" t="s">
        <v>1129</v>
      </c>
      <c r="H1397" s="188">
        <v>8</v>
      </c>
      <c r="I1397" s="161">
        <v>15.27</v>
      </c>
      <c r="J1397" s="162">
        <f>H1397*I1397</f>
        <v>122.16</v>
      </c>
    </row>
    <row r="1398" spans="1:10" ht="14.25" customHeight="1" x14ac:dyDescent="0.25">
      <c r="A1398" s="20"/>
      <c r="B1398" s="20"/>
      <c r="C1398" s="230" t="s">
        <v>1131</v>
      </c>
      <c r="D1398" s="230"/>
      <c r="E1398" s="230"/>
      <c r="F1398" s="230"/>
      <c r="G1398" s="230"/>
      <c r="H1398" s="230"/>
      <c r="I1398" s="230"/>
      <c r="J1398" s="162">
        <f>SUM(J1396:J1397)</f>
        <v>280.39999999999998</v>
      </c>
    </row>
    <row r="1399" spans="1:10" ht="14.25" customHeight="1" x14ac:dyDescent="0.25">
      <c r="A1399" s="20"/>
      <c r="B1399" s="20"/>
      <c r="C1399" s="230" t="s">
        <v>1132</v>
      </c>
      <c r="D1399" s="230"/>
      <c r="E1399" s="230"/>
      <c r="F1399" s="230"/>
      <c r="G1399" s="230"/>
      <c r="H1399" s="230"/>
      <c r="I1399" s="230"/>
      <c r="J1399" s="164">
        <v>0</v>
      </c>
    </row>
    <row r="1400" spans="1:10" ht="14.25" customHeight="1" x14ac:dyDescent="0.25">
      <c r="A1400" s="20"/>
      <c r="B1400" s="20"/>
      <c r="C1400" s="165"/>
      <c r="D1400" s="20"/>
      <c r="E1400" s="20"/>
      <c r="F1400" s="20"/>
      <c r="G1400" s="20"/>
      <c r="H1400" s="20"/>
      <c r="I1400" s="20"/>
      <c r="J1400" s="166"/>
    </row>
    <row r="1401" spans="1:10" ht="14.25" customHeight="1" x14ac:dyDescent="0.25">
      <c r="A1401" s="20"/>
      <c r="B1401" s="20"/>
      <c r="C1401" s="230" t="s">
        <v>1133</v>
      </c>
      <c r="D1401" s="230"/>
      <c r="E1401" s="230"/>
      <c r="F1401" s="230"/>
      <c r="G1401" s="230"/>
      <c r="H1401" s="230"/>
      <c r="I1401" s="230"/>
      <c r="J1401" s="164">
        <f>SUM(J1398:J1399)</f>
        <v>280.39999999999998</v>
      </c>
    </row>
    <row r="1402" spans="1:10" x14ac:dyDescent="0.25">
      <c r="A1402" s="20"/>
      <c r="B1402" s="20"/>
      <c r="C1402" s="229"/>
      <c r="D1402" s="229"/>
      <c r="E1402" s="229"/>
      <c r="F1402" s="229"/>
      <c r="G1402" s="229"/>
      <c r="H1402" s="229"/>
      <c r="I1402" s="229"/>
      <c r="J1402" s="229"/>
    </row>
    <row r="1403" spans="1:10" ht="21" customHeight="1" x14ac:dyDescent="0.25">
      <c r="A1403" s="20"/>
      <c r="B1403" s="20"/>
      <c r="C1403" s="228" t="s">
        <v>1163</v>
      </c>
      <c r="D1403" s="228"/>
      <c r="E1403" s="228"/>
      <c r="F1403" s="228"/>
      <c r="G1403" s="158" t="s">
        <v>53</v>
      </c>
      <c r="H1403" s="157" t="s">
        <v>1164</v>
      </c>
      <c r="I1403" s="157" t="s">
        <v>1126</v>
      </c>
      <c r="J1403" s="159" t="s">
        <v>1127</v>
      </c>
    </row>
    <row r="1404" spans="1:10" ht="14.25" customHeight="1" x14ac:dyDescent="0.25">
      <c r="A1404" s="53" t="s">
        <v>1446</v>
      </c>
      <c r="B1404" s="53" t="s">
        <v>1252</v>
      </c>
      <c r="C1404" s="229" t="s">
        <v>1449</v>
      </c>
      <c r="D1404" s="229"/>
      <c r="E1404" s="229"/>
      <c r="F1404" s="229"/>
      <c r="G1404" s="31" t="s">
        <v>1166</v>
      </c>
      <c r="H1404" s="188">
        <v>1</v>
      </c>
      <c r="I1404" s="198">
        <v>3481.81</v>
      </c>
      <c r="J1404" s="162">
        <f>H1404*I1404</f>
        <v>3481.81</v>
      </c>
    </row>
    <row r="1405" spans="1:10" ht="14.25" customHeight="1" x14ac:dyDescent="0.25">
      <c r="A1405" s="20"/>
      <c r="B1405" s="20"/>
      <c r="C1405" s="230" t="s">
        <v>1167</v>
      </c>
      <c r="D1405" s="230"/>
      <c r="E1405" s="230"/>
      <c r="F1405" s="230"/>
      <c r="G1405" s="230"/>
      <c r="H1405" s="230"/>
      <c r="I1405" s="230"/>
      <c r="J1405" s="164">
        <f>SUM(J1404)</f>
        <v>3481.81</v>
      </c>
    </row>
    <row r="1406" spans="1:10" x14ac:dyDescent="0.25">
      <c r="C1406" s="229"/>
      <c r="D1406" s="229"/>
      <c r="E1406" s="229"/>
      <c r="F1406" s="229"/>
      <c r="G1406" s="229"/>
      <c r="H1406" s="229"/>
      <c r="I1406" s="229"/>
      <c r="J1406" s="229"/>
    </row>
    <row r="1407" spans="1:10" ht="14.25" customHeight="1" x14ac:dyDescent="0.25">
      <c r="C1407" s="228" t="s">
        <v>1134</v>
      </c>
      <c r="D1407" s="228"/>
      <c r="E1407" s="228"/>
      <c r="F1407" s="228"/>
      <c r="G1407" s="228"/>
      <c r="H1407" s="228"/>
      <c r="I1407" s="228"/>
      <c r="J1407" s="167">
        <f>J1401+J1405</f>
        <v>3762.21</v>
      </c>
    </row>
    <row r="1408" spans="1:10" ht="14.25" customHeight="1" x14ac:dyDescent="0.25">
      <c r="C1408" s="229"/>
      <c r="D1408" s="229"/>
      <c r="E1408" s="229"/>
      <c r="F1408" s="229"/>
      <c r="G1408" s="229"/>
      <c r="H1408" s="229"/>
      <c r="I1408" s="229"/>
      <c r="J1408" s="229"/>
    </row>
    <row r="1409" spans="3:10" ht="14.25" customHeight="1" x14ac:dyDescent="0.25">
      <c r="C1409" s="228" t="s">
        <v>1135</v>
      </c>
      <c r="D1409" s="228"/>
      <c r="E1409" s="228"/>
      <c r="F1409" s="228"/>
      <c r="G1409" s="228"/>
      <c r="H1409" s="228"/>
      <c r="I1409" s="228"/>
      <c r="J1409" s="167">
        <v>0</v>
      </c>
    </row>
    <row r="1410" spans="3:10" x14ac:dyDescent="0.25">
      <c r="C1410" s="229"/>
      <c r="D1410" s="229"/>
      <c r="E1410" s="229"/>
      <c r="F1410" s="229"/>
      <c r="G1410" s="229"/>
      <c r="H1410" s="229"/>
      <c r="I1410" s="229"/>
      <c r="J1410" s="229"/>
    </row>
    <row r="1411" spans="3:10" ht="14.25" customHeight="1" x14ac:dyDescent="0.25">
      <c r="C1411" s="228" t="s">
        <v>1136</v>
      </c>
      <c r="D1411" s="228"/>
      <c r="E1411" s="228"/>
      <c r="F1411" s="228"/>
      <c r="G1411" s="228"/>
      <c r="H1411" s="228"/>
      <c r="I1411" s="228"/>
      <c r="J1411" s="167">
        <f>J1407+J1409</f>
        <v>3762.21</v>
      </c>
    </row>
    <row r="1427" spans="1:10" s="187" customFormat="1" ht="15" customHeight="1" x14ac:dyDescent="0.25">
      <c r="A1427" s="155" t="s">
        <v>1121</v>
      </c>
      <c r="B1427" s="156" t="s">
        <v>858</v>
      </c>
      <c r="C1427" s="231" t="s">
        <v>1450</v>
      </c>
      <c r="D1427" s="231"/>
      <c r="E1427" s="231"/>
      <c r="F1427" s="231"/>
      <c r="G1427" s="231"/>
      <c r="H1427" s="231"/>
      <c r="I1427" s="231"/>
      <c r="J1427" s="157" t="s">
        <v>1122</v>
      </c>
    </row>
    <row r="1428" spans="1:10" ht="14.25" customHeight="1" x14ac:dyDescent="0.25">
      <c r="C1428" s="229"/>
      <c r="D1428" s="229"/>
      <c r="E1428" s="229"/>
      <c r="F1428" s="229"/>
      <c r="G1428" s="229"/>
      <c r="H1428" s="229"/>
      <c r="I1428" s="229"/>
      <c r="J1428" s="229"/>
    </row>
    <row r="1429" spans="1:10" ht="21" customHeight="1" x14ac:dyDescent="0.25">
      <c r="A1429" s="53" t="s">
        <v>1123</v>
      </c>
      <c r="B1429" s="53" t="s">
        <v>21</v>
      </c>
      <c r="C1429" s="228" t="s">
        <v>1124</v>
      </c>
      <c r="D1429" s="228"/>
      <c r="E1429" s="228"/>
      <c r="F1429" s="228"/>
      <c r="G1429" s="158" t="s">
        <v>53</v>
      </c>
      <c r="H1429" s="157" t="s">
        <v>1125</v>
      </c>
      <c r="I1429" s="157" t="s">
        <v>1126</v>
      </c>
      <c r="J1429" s="159" t="s">
        <v>1127</v>
      </c>
    </row>
    <row r="1430" spans="1:10" ht="14.25" customHeight="1" x14ac:dyDescent="0.25">
      <c r="A1430" s="53" t="s">
        <v>27</v>
      </c>
      <c r="B1430" s="53">
        <v>88264</v>
      </c>
      <c r="C1430" s="229" t="s">
        <v>1140</v>
      </c>
      <c r="D1430" s="229"/>
      <c r="E1430" s="229"/>
      <c r="F1430" s="229"/>
      <c r="G1430" s="31" t="s">
        <v>1129</v>
      </c>
      <c r="H1430" s="188">
        <v>8</v>
      </c>
      <c r="I1430" s="161">
        <v>19.78</v>
      </c>
      <c r="J1430" s="162">
        <f>H1430*I1430</f>
        <v>158.24</v>
      </c>
    </row>
    <row r="1431" spans="1:10" ht="14.25" customHeight="1" x14ac:dyDescent="0.25">
      <c r="A1431" s="53" t="s">
        <v>27</v>
      </c>
      <c r="B1431" s="53">
        <v>88247</v>
      </c>
      <c r="C1431" s="229" t="s">
        <v>1141</v>
      </c>
      <c r="D1431" s="229"/>
      <c r="E1431" s="229"/>
      <c r="F1431" s="229"/>
      <c r="G1431" s="31" t="s">
        <v>1129</v>
      </c>
      <c r="H1431" s="188">
        <v>8</v>
      </c>
      <c r="I1431" s="161">
        <v>15.27</v>
      </c>
      <c r="J1431" s="162">
        <f>H1431*I1431</f>
        <v>122.16</v>
      </c>
    </row>
    <row r="1432" spans="1:10" ht="14.25" customHeight="1" x14ac:dyDescent="0.25">
      <c r="A1432" s="20"/>
      <c r="B1432" s="20"/>
      <c r="C1432" s="230" t="s">
        <v>1131</v>
      </c>
      <c r="D1432" s="230"/>
      <c r="E1432" s="230"/>
      <c r="F1432" s="230"/>
      <c r="G1432" s="230"/>
      <c r="H1432" s="230"/>
      <c r="I1432" s="230"/>
      <c r="J1432" s="162">
        <f>SUM(J1430:J1431)</f>
        <v>280.39999999999998</v>
      </c>
    </row>
    <row r="1433" spans="1:10" ht="14.25" customHeight="1" x14ac:dyDescent="0.25">
      <c r="A1433" s="20"/>
      <c r="B1433" s="20"/>
      <c r="C1433" s="230" t="s">
        <v>1132</v>
      </c>
      <c r="D1433" s="230"/>
      <c r="E1433" s="230"/>
      <c r="F1433" s="230"/>
      <c r="G1433" s="230"/>
      <c r="H1433" s="230"/>
      <c r="I1433" s="230"/>
      <c r="J1433" s="164">
        <v>0</v>
      </c>
    </row>
    <row r="1434" spans="1:10" ht="14.25" customHeight="1" x14ac:dyDescent="0.25">
      <c r="A1434" s="20"/>
      <c r="B1434" s="20"/>
      <c r="C1434" s="165"/>
      <c r="D1434" s="20"/>
      <c r="E1434" s="20"/>
      <c r="F1434" s="20"/>
      <c r="G1434" s="20"/>
      <c r="H1434" s="20"/>
      <c r="I1434" s="20"/>
      <c r="J1434" s="166"/>
    </row>
    <row r="1435" spans="1:10" ht="14.25" customHeight="1" x14ac:dyDescent="0.25">
      <c r="A1435" s="20"/>
      <c r="B1435" s="20"/>
      <c r="C1435" s="230" t="s">
        <v>1133</v>
      </c>
      <c r="D1435" s="230"/>
      <c r="E1435" s="230"/>
      <c r="F1435" s="230"/>
      <c r="G1435" s="230"/>
      <c r="H1435" s="230"/>
      <c r="I1435" s="230"/>
      <c r="J1435" s="164">
        <f>SUM(J1432:J1433)</f>
        <v>280.39999999999998</v>
      </c>
    </row>
    <row r="1436" spans="1:10" x14ac:dyDescent="0.25">
      <c r="A1436" s="20"/>
      <c r="B1436" s="20"/>
      <c r="C1436" s="229"/>
      <c r="D1436" s="229"/>
      <c r="E1436" s="229"/>
      <c r="F1436" s="229"/>
      <c r="G1436" s="229"/>
      <c r="H1436" s="229"/>
      <c r="I1436" s="229"/>
      <c r="J1436" s="229"/>
    </row>
    <row r="1437" spans="1:10" ht="21" customHeight="1" x14ac:dyDescent="0.25">
      <c r="A1437" s="20"/>
      <c r="B1437" s="20"/>
      <c r="C1437" s="228" t="s">
        <v>1163</v>
      </c>
      <c r="D1437" s="228"/>
      <c r="E1437" s="228"/>
      <c r="F1437" s="228"/>
      <c r="G1437" s="158" t="s">
        <v>53</v>
      </c>
      <c r="H1437" s="157" t="s">
        <v>1164</v>
      </c>
      <c r="I1437" s="157" t="s">
        <v>1126</v>
      </c>
      <c r="J1437" s="159" t="s">
        <v>1127</v>
      </c>
    </row>
    <row r="1438" spans="1:10" ht="14.25" customHeight="1" x14ac:dyDescent="0.25">
      <c r="A1438" s="53" t="s">
        <v>1446</v>
      </c>
      <c r="B1438" s="53" t="s">
        <v>1451</v>
      </c>
      <c r="C1438" s="229" t="s">
        <v>1450</v>
      </c>
      <c r="D1438" s="229"/>
      <c r="E1438" s="229"/>
      <c r="F1438" s="229"/>
      <c r="G1438" s="31" t="s">
        <v>1166</v>
      </c>
      <c r="H1438" s="188">
        <v>1</v>
      </c>
      <c r="I1438" s="198">
        <v>3481.71</v>
      </c>
      <c r="J1438" s="162">
        <f>H1438*I1438</f>
        <v>3481.71</v>
      </c>
    </row>
    <row r="1439" spans="1:10" ht="14.25" customHeight="1" x14ac:dyDescent="0.25">
      <c r="A1439" s="20"/>
      <c r="B1439" s="20"/>
      <c r="C1439" s="230" t="s">
        <v>1167</v>
      </c>
      <c r="D1439" s="230"/>
      <c r="E1439" s="230"/>
      <c r="F1439" s="230"/>
      <c r="G1439" s="230"/>
      <c r="H1439" s="230"/>
      <c r="I1439" s="230"/>
      <c r="J1439" s="164">
        <f>SUM(J1438)</f>
        <v>3481.71</v>
      </c>
    </row>
    <row r="1440" spans="1:10" x14ac:dyDescent="0.25">
      <c r="C1440" s="229"/>
      <c r="D1440" s="229"/>
      <c r="E1440" s="229"/>
      <c r="F1440" s="229"/>
      <c r="G1440" s="229"/>
      <c r="H1440" s="229"/>
      <c r="I1440" s="229"/>
      <c r="J1440" s="229"/>
    </row>
    <row r="1441" spans="1:10" ht="14.25" customHeight="1" x14ac:dyDescent="0.25">
      <c r="C1441" s="228" t="s">
        <v>1134</v>
      </c>
      <c r="D1441" s="228"/>
      <c r="E1441" s="228"/>
      <c r="F1441" s="228"/>
      <c r="G1441" s="228"/>
      <c r="H1441" s="228"/>
      <c r="I1441" s="228"/>
      <c r="J1441" s="167">
        <f>J1435+J1439</f>
        <v>3762.11</v>
      </c>
    </row>
    <row r="1442" spans="1:10" ht="14.25" customHeight="1" x14ac:dyDescent="0.25">
      <c r="C1442" s="229"/>
      <c r="D1442" s="229"/>
      <c r="E1442" s="229"/>
      <c r="F1442" s="229"/>
      <c r="G1442" s="229"/>
      <c r="H1442" s="229"/>
      <c r="I1442" s="229"/>
      <c r="J1442" s="229"/>
    </row>
    <row r="1443" spans="1:10" ht="14.25" customHeight="1" x14ac:dyDescent="0.25">
      <c r="C1443" s="228" t="s">
        <v>1135</v>
      </c>
      <c r="D1443" s="228"/>
      <c r="E1443" s="228"/>
      <c r="F1443" s="228"/>
      <c r="G1443" s="228"/>
      <c r="H1443" s="228"/>
      <c r="I1443" s="228"/>
      <c r="J1443" s="167">
        <v>0</v>
      </c>
    </row>
    <row r="1444" spans="1:10" x14ac:dyDescent="0.25">
      <c r="C1444" s="229"/>
      <c r="D1444" s="229"/>
      <c r="E1444" s="229"/>
      <c r="F1444" s="229"/>
      <c r="G1444" s="229"/>
      <c r="H1444" s="229"/>
      <c r="I1444" s="229"/>
      <c r="J1444" s="229"/>
    </row>
    <row r="1445" spans="1:10" ht="14.25" customHeight="1" x14ac:dyDescent="0.25">
      <c r="C1445" s="228" t="s">
        <v>1136</v>
      </c>
      <c r="D1445" s="228"/>
      <c r="E1445" s="228"/>
      <c r="F1445" s="228"/>
      <c r="G1445" s="228"/>
      <c r="H1445" s="228"/>
      <c r="I1445" s="228"/>
      <c r="J1445" s="167">
        <f>J1441+J1443</f>
        <v>3762.11</v>
      </c>
    </row>
    <row r="1450" spans="1:10" s="187" customFormat="1" ht="15" customHeight="1" x14ac:dyDescent="0.25">
      <c r="A1450" s="155" t="s">
        <v>1121</v>
      </c>
      <c r="B1450" s="156" t="s">
        <v>860</v>
      </c>
      <c r="C1450" s="231" t="s">
        <v>1452</v>
      </c>
      <c r="D1450" s="231"/>
      <c r="E1450" s="231"/>
      <c r="F1450" s="231"/>
      <c r="G1450" s="231"/>
      <c r="H1450" s="231"/>
      <c r="I1450" s="231"/>
      <c r="J1450" s="157" t="s">
        <v>1122</v>
      </c>
    </row>
    <row r="1451" spans="1:10" ht="14.25" customHeight="1" x14ac:dyDescent="0.25">
      <c r="C1451" s="229"/>
      <c r="D1451" s="229"/>
      <c r="E1451" s="229"/>
      <c r="F1451" s="229"/>
      <c r="G1451" s="229"/>
      <c r="H1451" s="229"/>
      <c r="I1451" s="229"/>
      <c r="J1451" s="229"/>
    </row>
    <row r="1452" spans="1:10" ht="21" customHeight="1" x14ac:dyDescent="0.25">
      <c r="A1452" s="53" t="s">
        <v>1123</v>
      </c>
      <c r="B1452" s="53" t="s">
        <v>21</v>
      </c>
      <c r="C1452" s="228" t="s">
        <v>1124</v>
      </c>
      <c r="D1452" s="228"/>
      <c r="E1452" s="228"/>
      <c r="F1452" s="228"/>
      <c r="G1452" s="158" t="s">
        <v>53</v>
      </c>
      <c r="H1452" s="157" t="s">
        <v>1125</v>
      </c>
      <c r="I1452" s="157" t="s">
        <v>1126</v>
      </c>
      <c r="J1452" s="159" t="s">
        <v>1127</v>
      </c>
    </row>
    <row r="1453" spans="1:10" ht="14.25" customHeight="1" x14ac:dyDescent="0.25">
      <c r="A1453" s="53" t="s">
        <v>27</v>
      </c>
      <c r="B1453" s="53">
        <v>88264</v>
      </c>
      <c r="C1453" s="229" t="s">
        <v>1140</v>
      </c>
      <c r="D1453" s="229"/>
      <c r="E1453" s="229"/>
      <c r="F1453" s="229"/>
      <c r="G1453" s="31" t="s">
        <v>1129</v>
      </c>
      <c r="H1453" s="188">
        <v>8</v>
      </c>
      <c r="I1453" s="161">
        <v>19.78</v>
      </c>
      <c r="J1453" s="162">
        <f>H1453*I1453</f>
        <v>158.24</v>
      </c>
    </row>
    <row r="1454" spans="1:10" ht="14.25" customHeight="1" x14ac:dyDescent="0.25">
      <c r="A1454" s="53" t="s">
        <v>27</v>
      </c>
      <c r="B1454" s="53">
        <v>88247</v>
      </c>
      <c r="C1454" s="229" t="s">
        <v>1141</v>
      </c>
      <c r="D1454" s="229"/>
      <c r="E1454" s="229"/>
      <c r="F1454" s="229"/>
      <c r="G1454" s="31" t="s">
        <v>1129</v>
      </c>
      <c r="H1454" s="188">
        <v>8</v>
      </c>
      <c r="I1454" s="161">
        <v>15.27</v>
      </c>
      <c r="J1454" s="162">
        <f>H1454*I1454</f>
        <v>122.16</v>
      </c>
    </row>
    <row r="1455" spans="1:10" ht="14.25" customHeight="1" x14ac:dyDescent="0.25">
      <c r="A1455" s="20"/>
      <c r="B1455" s="20"/>
      <c r="C1455" s="230" t="s">
        <v>1131</v>
      </c>
      <c r="D1455" s="230"/>
      <c r="E1455" s="230"/>
      <c r="F1455" s="230"/>
      <c r="G1455" s="230"/>
      <c r="H1455" s="230"/>
      <c r="I1455" s="230"/>
      <c r="J1455" s="162">
        <f>SUM(J1453:J1454)</f>
        <v>280.39999999999998</v>
      </c>
    </row>
    <row r="1456" spans="1:10" ht="14.25" customHeight="1" x14ac:dyDescent="0.25">
      <c r="A1456" s="20"/>
      <c r="B1456" s="20"/>
      <c r="C1456" s="230" t="s">
        <v>1132</v>
      </c>
      <c r="D1456" s="230"/>
      <c r="E1456" s="230"/>
      <c r="F1456" s="230"/>
      <c r="G1456" s="230"/>
      <c r="H1456" s="230"/>
      <c r="I1456" s="230"/>
      <c r="J1456" s="164">
        <v>0</v>
      </c>
    </row>
    <row r="1457" spans="1:10" ht="14.25" customHeight="1" x14ac:dyDescent="0.25">
      <c r="A1457" s="20"/>
      <c r="B1457" s="20"/>
      <c r="C1457" s="165"/>
      <c r="D1457" s="20"/>
      <c r="E1457" s="20"/>
      <c r="F1457" s="20"/>
      <c r="G1457" s="20"/>
      <c r="H1457" s="20"/>
      <c r="I1457" s="20"/>
      <c r="J1457" s="166"/>
    </row>
    <row r="1458" spans="1:10" ht="14.25" customHeight="1" x14ac:dyDescent="0.25">
      <c r="A1458" s="20"/>
      <c r="B1458" s="20"/>
      <c r="C1458" s="230" t="s">
        <v>1133</v>
      </c>
      <c r="D1458" s="230"/>
      <c r="E1458" s="230"/>
      <c r="F1458" s="230"/>
      <c r="G1458" s="230"/>
      <c r="H1458" s="230"/>
      <c r="I1458" s="230"/>
      <c r="J1458" s="164">
        <f>SUM(J1455:J1456)</f>
        <v>280.39999999999998</v>
      </c>
    </row>
    <row r="1459" spans="1:10" x14ac:dyDescent="0.25">
      <c r="A1459" s="20"/>
      <c r="B1459" s="20"/>
      <c r="C1459" s="229"/>
      <c r="D1459" s="229"/>
      <c r="E1459" s="229"/>
      <c r="F1459" s="229"/>
      <c r="G1459" s="229"/>
      <c r="H1459" s="229"/>
      <c r="I1459" s="229"/>
      <c r="J1459" s="229"/>
    </row>
    <row r="1460" spans="1:10" ht="21" customHeight="1" x14ac:dyDescent="0.25">
      <c r="A1460" s="20"/>
      <c r="B1460" s="20"/>
      <c r="C1460" s="228" t="s">
        <v>1163</v>
      </c>
      <c r="D1460" s="228"/>
      <c r="E1460" s="228"/>
      <c r="F1460" s="228"/>
      <c r="G1460" s="158" t="s">
        <v>53</v>
      </c>
      <c r="H1460" s="157" t="s">
        <v>1164</v>
      </c>
      <c r="I1460" s="157" t="s">
        <v>1126</v>
      </c>
      <c r="J1460" s="159" t="s">
        <v>1127</v>
      </c>
    </row>
    <row r="1461" spans="1:10" ht="14.25" customHeight="1" x14ac:dyDescent="0.25">
      <c r="A1461" s="53" t="s">
        <v>1446</v>
      </c>
      <c r="B1461" s="53" t="s">
        <v>1453</v>
      </c>
      <c r="C1461" s="229" t="s">
        <v>1452</v>
      </c>
      <c r="D1461" s="229"/>
      <c r="E1461" s="229"/>
      <c r="F1461" s="229"/>
      <c r="G1461" s="31" t="s">
        <v>1166</v>
      </c>
      <c r="H1461" s="188">
        <v>1</v>
      </c>
      <c r="I1461" s="198">
        <v>3462.59</v>
      </c>
      <c r="J1461" s="162">
        <f>H1461*I1461</f>
        <v>3462.59</v>
      </c>
    </row>
    <row r="1462" spans="1:10" ht="14.25" customHeight="1" x14ac:dyDescent="0.25">
      <c r="A1462" s="20"/>
      <c r="B1462" s="20"/>
      <c r="C1462" s="230" t="s">
        <v>1167</v>
      </c>
      <c r="D1462" s="230"/>
      <c r="E1462" s="230"/>
      <c r="F1462" s="230"/>
      <c r="G1462" s="230"/>
      <c r="H1462" s="230"/>
      <c r="I1462" s="230"/>
      <c r="J1462" s="164">
        <f>SUM(J1461)</f>
        <v>3462.59</v>
      </c>
    </row>
    <row r="1463" spans="1:10" x14ac:dyDescent="0.25">
      <c r="C1463" s="229"/>
      <c r="D1463" s="229"/>
      <c r="E1463" s="229"/>
      <c r="F1463" s="229"/>
      <c r="G1463" s="229"/>
      <c r="H1463" s="229"/>
      <c r="I1463" s="229"/>
      <c r="J1463" s="229"/>
    </row>
    <row r="1464" spans="1:10" ht="14.25" customHeight="1" x14ac:dyDescent="0.25">
      <c r="C1464" s="228" t="s">
        <v>1134</v>
      </c>
      <c r="D1464" s="228"/>
      <c r="E1464" s="228"/>
      <c r="F1464" s="228"/>
      <c r="G1464" s="228"/>
      <c r="H1464" s="228"/>
      <c r="I1464" s="228"/>
      <c r="J1464" s="167">
        <f>J1458+J1462</f>
        <v>3742.9900000000002</v>
      </c>
    </row>
    <row r="1465" spans="1:10" ht="14.25" customHeight="1" x14ac:dyDescent="0.25">
      <c r="C1465" s="229"/>
      <c r="D1465" s="229"/>
      <c r="E1465" s="229"/>
      <c r="F1465" s="229"/>
      <c r="G1465" s="229"/>
      <c r="H1465" s="229"/>
      <c r="I1465" s="229"/>
      <c r="J1465" s="229"/>
    </row>
    <row r="1466" spans="1:10" ht="14.25" customHeight="1" x14ac:dyDescent="0.25">
      <c r="C1466" s="228" t="s">
        <v>1135</v>
      </c>
      <c r="D1466" s="228"/>
      <c r="E1466" s="228"/>
      <c r="F1466" s="228"/>
      <c r="G1466" s="228"/>
      <c r="H1466" s="228"/>
      <c r="I1466" s="228"/>
      <c r="J1466" s="167">
        <v>0</v>
      </c>
    </row>
    <row r="1467" spans="1:10" x14ac:dyDescent="0.25">
      <c r="C1467" s="229"/>
      <c r="D1467" s="229"/>
      <c r="E1467" s="229"/>
      <c r="F1467" s="229"/>
      <c r="G1467" s="229"/>
      <c r="H1467" s="229"/>
      <c r="I1467" s="229"/>
      <c r="J1467" s="229"/>
    </row>
    <row r="1468" spans="1:10" ht="14.25" customHeight="1" x14ac:dyDescent="0.25">
      <c r="C1468" s="228" t="s">
        <v>1136</v>
      </c>
      <c r="D1468" s="228"/>
      <c r="E1468" s="228"/>
      <c r="F1468" s="228"/>
      <c r="G1468" s="228"/>
      <c r="H1468" s="228"/>
      <c r="I1468" s="228"/>
      <c r="J1468" s="167">
        <f>J1464+J1466</f>
        <v>3742.9900000000002</v>
      </c>
    </row>
    <row r="1484" spans="1:10" s="187" customFormat="1" ht="15" customHeight="1" x14ac:dyDescent="0.25">
      <c r="A1484" s="155" t="s">
        <v>1121</v>
      </c>
      <c r="B1484" s="156" t="s">
        <v>862</v>
      </c>
      <c r="C1484" s="231" t="s">
        <v>1454</v>
      </c>
      <c r="D1484" s="231"/>
      <c r="E1484" s="231"/>
      <c r="F1484" s="231"/>
      <c r="G1484" s="231"/>
      <c r="H1484" s="231"/>
      <c r="I1484" s="231"/>
      <c r="J1484" s="157" t="s">
        <v>1122</v>
      </c>
    </row>
    <row r="1485" spans="1:10" ht="14.25" customHeight="1" x14ac:dyDescent="0.25">
      <c r="C1485" s="229"/>
      <c r="D1485" s="229"/>
      <c r="E1485" s="229"/>
      <c r="F1485" s="229"/>
      <c r="G1485" s="229"/>
      <c r="H1485" s="229"/>
      <c r="I1485" s="229"/>
      <c r="J1485" s="229"/>
    </row>
    <row r="1486" spans="1:10" ht="21" customHeight="1" x14ac:dyDescent="0.25">
      <c r="A1486" s="53" t="s">
        <v>1123</v>
      </c>
      <c r="B1486" s="53" t="s">
        <v>21</v>
      </c>
      <c r="C1486" s="228" t="s">
        <v>1124</v>
      </c>
      <c r="D1486" s="228"/>
      <c r="E1486" s="228"/>
      <c r="F1486" s="228"/>
      <c r="G1486" s="158" t="s">
        <v>53</v>
      </c>
      <c r="H1486" s="157" t="s">
        <v>1125</v>
      </c>
      <c r="I1486" s="157" t="s">
        <v>1126</v>
      </c>
      <c r="J1486" s="159" t="s">
        <v>1127</v>
      </c>
    </row>
    <row r="1487" spans="1:10" ht="14.25" customHeight="1" x14ac:dyDescent="0.25">
      <c r="A1487" s="53" t="s">
        <v>27</v>
      </c>
      <c r="B1487" s="53">
        <v>88264</v>
      </c>
      <c r="C1487" s="229" t="s">
        <v>1140</v>
      </c>
      <c r="D1487" s="229"/>
      <c r="E1487" s="229"/>
      <c r="F1487" s="229"/>
      <c r="G1487" s="31" t="s">
        <v>1129</v>
      </c>
      <c r="H1487" s="188">
        <v>8</v>
      </c>
      <c r="I1487" s="161">
        <v>19.78</v>
      </c>
      <c r="J1487" s="162">
        <f>H1487*I1487</f>
        <v>158.24</v>
      </c>
    </row>
    <row r="1488" spans="1:10" ht="14.25" customHeight="1" x14ac:dyDescent="0.25">
      <c r="A1488" s="53" t="s">
        <v>27</v>
      </c>
      <c r="B1488" s="53">
        <v>88247</v>
      </c>
      <c r="C1488" s="229" t="s">
        <v>1141</v>
      </c>
      <c r="D1488" s="229"/>
      <c r="E1488" s="229"/>
      <c r="F1488" s="229"/>
      <c r="G1488" s="31" t="s">
        <v>1129</v>
      </c>
      <c r="H1488" s="188">
        <v>8</v>
      </c>
      <c r="I1488" s="161">
        <v>15.27</v>
      </c>
      <c r="J1488" s="162">
        <f>H1488*I1488</f>
        <v>122.16</v>
      </c>
    </row>
    <row r="1489" spans="1:10" ht="14.25" customHeight="1" x14ac:dyDescent="0.25">
      <c r="A1489" s="20"/>
      <c r="B1489" s="20"/>
      <c r="C1489" s="230" t="s">
        <v>1131</v>
      </c>
      <c r="D1489" s="230"/>
      <c r="E1489" s="230"/>
      <c r="F1489" s="230"/>
      <c r="G1489" s="230"/>
      <c r="H1489" s="230"/>
      <c r="I1489" s="230"/>
      <c r="J1489" s="162">
        <f>SUM(J1487:J1488)</f>
        <v>280.39999999999998</v>
      </c>
    </row>
    <row r="1490" spans="1:10" ht="14.25" customHeight="1" x14ac:dyDescent="0.25">
      <c r="A1490" s="20"/>
      <c r="B1490" s="20"/>
      <c r="C1490" s="230" t="s">
        <v>1132</v>
      </c>
      <c r="D1490" s="230"/>
      <c r="E1490" s="230"/>
      <c r="F1490" s="230"/>
      <c r="G1490" s="230"/>
      <c r="H1490" s="230"/>
      <c r="I1490" s="230"/>
      <c r="J1490" s="164">
        <v>0</v>
      </c>
    </row>
    <row r="1491" spans="1:10" ht="14.25" customHeight="1" x14ac:dyDescent="0.25">
      <c r="A1491" s="20"/>
      <c r="B1491" s="20"/>
      <c r="C1491" s="165"/>
      <c r="D1491" s="20"/>
      <c r="E1491" s="20"/>
      <c r="F1491" s="20"/>
      <c r="G1491" s="20"/>
      <c r="H1491" s="20"/>
      <c r="I1491" s="20"/>
      <c r="J1491" s="166"/>
    </row>
    <row r="1492" spans="1:10" ht="14.25" customHeight="1" x14ac:dyDescent="0.25">
      <c r="A1492" s="20"/>
      <c r="B1492" s="20"/>
      <c r="C1492" s="230" t="s">
        <v>1133</v>
      </c>
      <c r="D1492" s="230"/>
      <c r="E1492" s="230"/>
      <c r="F1492" s="230"/>
      <c r="G1492" s="230"/>
      <c r="H1492" s="230"/>
      <c r="I1492" s="230"/>
      <c r="J1492" s="164">
        <f>SUM(J1489:J1490)</f>
        <v>280.39999999999998</v>
      </c>
    </row>
    <row r="1493" spans="1:10" x14ac:dyDescent="0.25">
      <c r="A1493" s="20"/>
      <c r="B1493" s="20"/>
      <c r="C1493" s="229"/>
      <c r="D1493" s="229"/>
      <c r="E1493" s="229"/>
      <c r="F1493" s="229"/>
      <c r="G1493" s="229"/>
      <c r="H1493" s="229"/>
      <c r="I1493" s="229"/>
      <c r="J1493" s="229"/>
    </row>
    <row r="1494" spans="1:10" ht="21" customHeight="1" x14ac:dyDescent="0.25">
      <c r="A1494" s="20"/>
      <c r="B1494" s="20"/>
      <c r="C1494" s="228" t="s">
        <v>1163</v>
      </c>
      <c r="D1494" s="228"/>
      <c r="E1494" s="228"/>
      <c r="F1494" s="228"/>
      <c r="G1494" s="158" t="s">
        <v>53</v>
      </c>
      <c r="H1494" s="157" t="s">
        <v>1164</v>
      </c>
      <c r="I1494" s="157" t="s">
        <v>1126</v>
      </c>
      <c r="J1494" s="159" t="s">
        <v>1127</v>
      </c>
    </row>
    <row r="1495" spans="1:10" ht="14.25" customHeight="1" x14ac:dyDescent="0.25">
      <c r="A1495" s="53" t="s">
        <v>1446</v>
      </c>
      <c r="B1495" s="53" t="s">
        <v>1455</v>
      </c>
      <c r="C1495" s="229" t="s">
        <v>1454</v>
      </c>
      <c r="D1495" s="229"/>
      <c r="E1495" s="229"/>
      <c r="F1495" s="229"/>
      <c r="G1495" s="31" t="s">
        <v>1166</v>
      </c>
      <c r="H1495" s="188">
        <v>1</v>
      </c>
      <c r="I1495" s="198">
        <v>3462.59</v>
      </c>
      <c r="J1495" s="162">
        <f>H1495*I1495</f>
        <v>3462.59</v>
      </c>
    </row>
    <row r="1496" spans="1:10" ht="14.25" customHeight="1" x14ac:dyDescent="0.25">
      <c r="A1496" s="20"/>
      <c r="B1496" s="20"/>
      <c r="C1496" s="230" t="s">
        <v>1167</v>
      </c>
      <c r="D1496" s="230"/>
      <c r="E1496" s="230"/>
      <c r="F1496" s="230"/>
      <c r="G1496" s="230"/>
      <c r="H1496" s="230"/>
      <c r="I1496" s="230"/>
      <c r="J1496" s="164">
        <f>SUM(J1495)</f>
        <v>3462.59</v>
      </c>
    </row>
    <row r="1497" spans="1:10" x14ac:dyDescent="0.25">
      <c r="C1497" s="229"/>
      <c r="D1497" s="229"/>
      <c r="E1497" s="229"/>
      <c r="F1497" s="229"/>
      <c r="G1497" s="229"/>
      <c r="H1497" s="229"/>
      <c r="I1497" s="229"/>
      <c r="J1497" s="229"/>
    </row>
    <row r="1498" spans="1:10" ht="14.25" customHeight="1" x14ac:dyDescent="0.25">
      <c r="C1498" s="228" t="s">
        <v>1134</v>
      </c>
      <c r="D1498" s="228"/>
      <c r="E1498" s="228"/>
      <c r="F1498" s="228"/>
      <c r="G1498" s="228"/>
      <c r="H1498" s="228"/>
      <c r="I1498" s="228"/>
      <c r="J1498" s="167">
        <f>J1492+J1496</f>
        <v>3742.9900000000002</v>
      </c>
    </row>
    <row r="1499" spans="1:10" ht="14.25" customHeight="1" x14ac:dyDescent="0.25">
      <c r="C1499" s="229"/>
      <c r="D1499" s="229"/>
      <c r="E1499" s="229"/>
      <c r="F1499" s="229"/>
      <c r="G1499" s="229"/>
      <c r="H1499" s="229"/>
      <c r="I1499" s="229"/>
      <c r="J1499" s="229"/>
    </row>
    <row r="1500" spans="1:10" ht="14.25" customHeight="1" x14ac:dyDescent="0.25">
      <c r="C1500" s="228" t="s">
        <v>1135</v>
      </c>
      <c r="D1500" s="228"/>
      <c r="E1500" s="228"/>
      <c r="F1500" s="228"/>
      <c r="G1500" s="228"/>
      <c r="H1500" s="228"/>
      <c r="I1500" s="228"/>
      <c r="J1500" s="167">
        <v>0</v>
      </c>
    </row>
    <row r="1501" spans="1:10" x14ac:dyDescent="0.25">
      <c r="C1501" s="229"/>
      <c r="D1501" s="229"/>
      <c r="E1501" s="229"/>
      <c r="F1501" s="229"/>
      <c r="G1501" s="229"/>
      <c r="H1501" s="229"/>
      <c r="I1501" s="229"/>
      <c r="J1501" s="229"/>
    </row>
    <row r="1502" spans="1:10" ht="14.25" customHeight="1" x14ac:dyDescent="0.25">
      <c r="C1502" s="228" t="s">
        <v>1136</v>
      </c>
      <c r="D1502" s="228"/>
      <c r="E1502" s="228"/>
      <c r="F1502" s="228"/>
      <c r="G1502" s="228"/>
      <c r="H1502" s="228"/>
      <c r="I1502" s="228"/>
      <c r="J1502" s="167">
        <f>J1498+J1500</f>
        <v>3742.9900000000002</v>
      </c>
    </row>
    <row r="1518" spans="1:10" s="187" customFormat="1" ht="15" customHeight="1" x14ac:dyDescent="0.25">
      <c r="A1518" s="155" t="s">
        <v>1121</v>
      </c>
      <c r="B1518" s="156" t="s">
        <v>864</v>
      </c>
      <c r="C1518" s="231" t="s">
        <v>1456</v>
      </c>
      <c r="D1518" s="231"/>
      <c r="E1518" s="231"/>
      <c r="F1518" s="231"/>
      <c r="G1518" s="231"/>
      <c r="H1518" s="231"/>
      <c r="I1518" s="231"/>
      <c r="J1518" s="157" t="s">
        <v>1122</v>
      </c>
    </row>
    <row r="1519" spans="1:10" ht="14.25" customHeight="1" x14ac:dyDescent="0.25">
      <c r="C1519" s="229"/>
      <c r="D1519" s="229"/>
      <c r="E1519" s="229"/>
      <c r="F1519" s="229"/>
      <c r="G1519" s="229"/>
      <c r="H1519" s="229"/>
      <c r="I1519" s="229"/>
      <c r="J1519" s="229"/>
    </row>
    <row r="1520" spans="1:10" ht="21" customHeight="1" x14ac:dyDescent="0.25">
      <c r="A1520" s="53" t="s">
        <v>1123</v>
      </c>
      <c r="B1520" s="53" t="s">
        <v>21</v>
      </c>
      <c r="C1520" s="228" t="s">
        <v>1124</v>
      </c>
      <c r="D1520" s="228"/>
      <c r="E1520" s="228"/>
      <c r="F1520" s="228"/>
      <c r="G1520" s="158" t="s">
        <v>53</v>
      </c>
      <c r="H1520" s="157" t="s">
        <v>1125</v>
      </c>
      <c r="I1520" s="157" t="s">
        <v>1126</v>
      </c>
      <c r="J1520" s="159" t="s">
        <v>1127</v>
      </c>
    </row>
    <row r="1521" spans="1:10" ht="14.25" customHeight="1" x14ac:dyDescent="0.25">
      <c r="A1521" s="53" t="s">
        <v>27</v>
      </c>
      <c r="B1521" s="53">
        <v>88264</v>
      </c>
      <c r="C1521" s="229" t="s">
        <v>1140</v>
      </c>
      <c r="D1521" s="229"/>
      <c r="E1521" s="229"/>
      <c r="F1521" s="229"/>
      <c r="G1521" s="31" t="s">
        <v>1129</v>
      </c>
      <c r="H1521" s="188">
        <v>8</v>
      </c>
      <c r="I1521" s="161">
        <v>19.78</v>
      </c>
      <c r="J1521" s="162">
        <f>H1521*I1521</f>
        <v>158.24</v>
      </c>
    </row>
    <row r="1522" spans="1:10" ht="14.25" customHeight="1" x14ac:dyDescent="0.25">
      <c r="A1522" s="53" t="s">
        <v>27</v>
      </c>
      <c r="B1522" s="53">
        <v>88247</v>
      </c>
      <c r="C1522" s="229" t="s">
        <v>1141</v>
      </c>
      <c r="D1522" s="229"/>
      <c r="E1522" s="229"/>
      <c r="F1522" s="229"/>
      <c r="G1522" s="31" t="s">
        <v>1129</v>
      </c>
      <c r="H1522" s="188">
        <v>8</v>
      </c>
      <c r="I1522" s="161">
        <v>15.27</v>
      </c>
      <c r="J1522" s="162">
        <f>H1522*I1522</f>
        <v>122.16</v>
      </c>
    </row>
    <row r="1523" spans="1:10" ht="14.25" customHeight="1" x14ac:dyDescent="0.25">
      <c r="A1523" s="20"/>
      <c r="B1523" s="20"/>
      <c r="C1523" s="230" t="s">
        <v>1131</v>
      </c>
      <c r="D1523" s="230"/>
      <c r="E1523" s="230"/>
      <c r="F1523" s="230"/>
      <c r="G1523" s="230"/>
      <c r="H1523" s="230"/>
      <c r="I1523" s="230"/>
      <c r="J1523" s="162">
        <f>SUM(J1521:J1522)</f>
        <v>280.39999999999998</v>
      </c>
    </row>
    <row r="1524" spans="1:10" ht="14.25" customHeight="1" x14ac:dyDescent="0.25">
      <c r="A1524" s="20"/>
      <c r="B1524" s="20"/>
      <c r="C1524" s="230" t="s">
        <v>1132</v>
      </c>
      <c r="D1524" s="230"/>
      <c r="E1524" s="230"/>
      <c r="F1524" s="230"/>
      <c r="G1524" s="230"/>
      <c r="H1524" s="230"/>
      <c r="I1524" s="230"/>
      <c r="J1524" s="164">
        <v>0</v>
      </c>
    </row>
    <row r="1525" spans="1:10" ht="14.25" customHeight="1" x14ac:dyDescent="0.25">
      <c r="A1525" s="20"/>
      <c r="B1525" s="20"/>
      <c r="C1525" s="165"/>
      <c r="D1525" s="20"/>
      <c r="E1525" s="20"/>
      <c r="F1525" s="20"/>
      <c r="G1525" s="20"/>
      <c r="H1525" s="20"/>
      <c r="I1525" s="20"/>
      <c r="J1525" s="166"/>
    </row>
    <row r="1526" spans="1:10" ht="14.25" customHeight="1" x14ac:dyDescent="0.25">
      <c r="A1526" s="20"/>
      <c r="B1526" s="20"/>
      <c r="C1526" s="230" t="s">
        <v>1133</v>
      </c>
      <c r="D1526" s="230"/>
      <c r="E1526" s="230"/>
      <c r="F1526" s="230"/>
      <c r="G1526" s="230"/>
      <c r="H1526" s="230"/>
      <c r="I1526" s="230"/>
      <c r="J1526" s="164">
        <f>SUM(J1523:J1524)</f>
        <v>280.39999999999998</v>
      </c>
    </row>
    <row r="1527" spans="1:10" x14ac:dyDescent="0.25">
      <c r="A1527" s="20"/>
      <c r="B1527" s="20"/>
      <c r="C1527" s="229"/>
      <c r="D1527" s="229"/>
      <c r="E1527" s="229"/>
      <c r="F1527" s="229"/>
      <c r="G1527" s="229"/>
      <c r="H1527" s="229"/>
      <c r="I1527" s="229"/>
      <c r="J1527" s="229"/>
    </row>
    <row r="1528" spans="1:10" ht="21" customHeight="1" x14ac:dyDescent="0.25">
      <c r="A1528" s="20"/>
      <c r="B1528" s="20"/>
      <c r="C1528" s="228" t="s">
        <v>1163</v>
      </c>
      <c r="D1528" s="228"/>
      <c r="E1528" s="228"/>
      <c r="F1528" s="228"/>
      <c r="G1528" s="158" t="s">
        <v>53</v>
      </c>
      <c r="H1528" s="157" t="s">
        <v>1164</v>
      </c>
      <c r="I1528" s="157" t="s">
        <v>1126</v>
      </c>
      <c r="J1528" s="159" t="s">
        <v>1127</v>
      </c>
    </row>
    <row r="1529" spans="1:10" ht="14.25" customHeight="1" x14ac:dyDescent="0.25">
      <c r="A1529" s="53" t="s">
        <v>1446</v>
      </c>
      <c r="B1529" s="53" t="s">
        <v>396</v>
      </c>
      <c r="C1529" s="229" t="s">
        <v>1456</v>
      </c>
      <c r="D1529" s="229"/>
      <c r="E1529" s="229"/>
      <c r="F1529" s="229"/>
      <c r="G1529" s="31" t="s">
        <v>1166</v>
      </c>
      <c r="H1529" s="188">
        <v>1</v>
      </c>
      <c r="I1529" s="198">
        <v>3462.59</v>
      </c>
      <c r="J1529" s="162">
        <f>H1529*I1529</f>
        <v>3462.59</v>
      </c>
    </row>
    <row r="1530" spans="1:10" ht="14.25" customHeight="1" x14ac:dyDescent="0.25">
      <c r="A1530" s="20"/>
      <c r="B1530" s="20"/>
      <c r="C1530" s="230" t="s">
        <v>1167</v>
      </c>
      <c r="D1530" s="230"/>
      <c r="E1530" s="230"/>
      <c r="F1530" s="230"/>
      <c r="G1530" s="230"/>
      <c r="H1530" s="230"/>
      <c r="I1530" s="230"/>
      <c r="J1530" s="164">
        <f>SUM(J1529)</f>
        <v>3462.59</v>
      </c>
    </row>
    <row r="1531" spans="1:10" x14ac:dyDescent="0.25">
      <c r="C1531" s="229"/>
      <c r="D1531" s="229"/>
      <c r="E1531" s="229"/>
      <c r="F1531" s="229"/>
      <c r="G1531" s="229"/>
      <c r="H1531" s="229"/>
      <c r="I1531" s="229"/>
      <c r="J1531" s="229"/>
    </row>
    <row r="1532" spans="1:10" ht="14.25" customHeight="1" x14ac:dyDescent="0.25">
      <c r="C1532" s="228" t="s">
        <v>1134</v>
      </c>
      <c r="D1532" s="228"/>
      <c r="E1532" s="228"/>
      <c r="F1532" s="228"/>
      <c r="G1532" s="228"/>
      <c r="H1532" s="228"/>
      <c r="I1532" s="228"/>
      <c r="J1532" s="167">
        <f>J1526+J1530</f>
        <v>3742.9900000000002</v>
      </c>
    </row>
    <row r="1533" spans="1:10" ht="14.25" customHeight="1" x14ac:dyDescent="0.25">
      <c r="C1533" s="229"/>
      <c r="D1533" s="229"/>
      <c r="E1533" s="229"/>
      <c r="F1533" s="229"/>
      <c r="G1533" s="229"/>
      <c r="H1533" s="229"/>
      <c r="I1533" s="229"/>
      <c r="J1533" s="229"/>
    </row>
    <row r="1534" spans="1:10" ht="14.25" customHeight="1" x14ac:dyDescent="0.25">
      <c r="C1534" s="228" t="s">
        <v>1135</v>
      </c>
      <c r="D1534" s="228"/>
      <c r="E1534" s="228"/>
      <c r="F1534" s="228"/>
      <c r="G1534" s="228"/>
      <c r="H1534" s="228"/>
      <c r="I1534" s="228"/>
      <c r="J1534" s="167">
        <v>0</v>
      </c>
    </row>
    <row r="1535" spans="1:10" x14ac:dyDescent="0.25">
      <c r="C1535" s="229"/>
      <c r="D1535" s="229"/>
      <c r="E1535" s="229"/>
      <c r="F1535" s="229"/>
      <c r="G1535" s="229"/>
      <c r="H1535" s="229"/>
      <c r="I1535" s="229"/>
      <c r="J1535" s="229"/>
    </row>
    <row r="1536" spans="1:10" ht="14.25" customHeight="1" x14ac:dyDescent="0.25">
      <c r="C1536" s="228" t="s">
        <v>1136</v>
      </c>
      <c r="D1536" s="228"/>
      <c r="E1536" s="228"/>
      <c r="F1536" s="228"/>
      <c r="G1536" s="228"/>
      <c r="H1536" s="228"/>
      <c r="I1536" s="228"/>
      <c r="J1536" s="167">
        <f>J1532+J1534</f>
        <v>3742.9900000000002</v>
      </c>
    </row>
    <row r="1552" spans="1:10" s="187" customFormat="1" ht="15" customHeight="1" x14ac:dyDescent="0.25">
      <c r="A1552" s="155" t="s">
        <v>1121</v>
      </c>
      <c r="B1552" s="156" t="s">
        <v>983</v>
      </c>
      <c r="C1552" s="231" t="s">
        <v>1457</v>
      </c>
      <c r="D1552" s="231"/>
      <c r="E1552" s="231"/>
      <c r="F1552" s="231"/>
      <c r="G1552" s="231"/>
      <c r="H1552" s="231"/>
      <c r="I1552" s="231"/>
      <c r="J1552" s="157" t="s">
        <v>1122</v>
      </c>
    </row>
    <row r="1553" spans="1:10" ht="14.25" customHeight="1" x14ac:dyDescent="0.25">
      <c r="C1553" s="229"/>
      <c r="D1553" s="229"/>
      <c r="E1553" s="229"/>
      <c r="F1553" s="229"/>
      <c r="G1553" s="229"/>
      <c r="H1553" s="229"/>
      <c r="I1553" s="229"/>
      <c r="J1553" s="229"/>
    </row>
    <row r="1554" spans="1:10" ht="21" customHeight="1" x14ac:dyDescent="0.25">
      <c r="A1554" s="53" t="s">
        <v>1123</v>
      </c>
      <c r="B1554" s="53" t="s">
        <v>21</v>
      </c>
      <c r="C1554" s="228" t="s">
        <v>1124</v>
      </c>
      <c r="D1554" s="228"/>
      <c r="E1554" s="228"/>
      <c r="F1554" s="228"/>
      <c r="G1554" s="158" t="s">
        <v>53</v>
      </c>
      <c r="H1554" s="157" t="s">
        <v>1125</v>
      </c>
      <c r="I1554" s="157" t="s">
        <v>1126</v>
      </c>
      <c r="J1554" s="159" t="s">
        <v>1127</v>
      </c>
    </row>
    <row r="1555" spans="1:10" ht="14.25" customHeight="1" x14ac:dyDescent="0.25">
      <c r="A1555" s="53" t="s">
        <v>27</v>
      </c>
      <c r="B1555" s="53">
        <v>88264</v>
      </c>
      <c r="C1555" s="229" t="s">
        <v>1140</v>
      </c>
      <c r="D1555" s="229"/>
      <c r="E1555" s="229"/>
      <c r="F1555" s="229"/>
      <c r="G1555" s="31" t="s">
        <v>1129</v>
      </c>
      <c r="H1555" s="188">
        <v>1.4</v>
      </c>
      <c r="I1555" s="161">
        <v>19.78</v>
      </c>
      <c r="J1555" s="162">
        <f>H1555*I1555</f>
        <v>27.692</v>
      </c>
    </row>
    <row r="1556" spans="1:10" ht="14.25" customHeight="1" x14ac:dyDescent="0.25">
      <c r="A1556" s="53" t="s">
        <v>27</v>
      </c>
      <c r="B1556" s="53">
        <v>88247</v>
      </c>
      <c r="C1556" s="229" t="s">
        <v>1141</v>
      </c>
      <c r="D1556" s="229"/>
      <c r="E1556" s="229"/>
      <c r="F1556" s="229"/>
      <c r="G1556" s="31" t="s">
        <v>1129</v>
      </c>
      <c r="H1556" s="188">
        <v>1.4</v>
      </c>
      <c r="I1556" s="161">
        <v>15.27</v>
      </c>
      <c r="J1556" s="162">
        <f>H1556*I1556</f>
        <v>21.377999999999997</v>
      </c>
    </row>
    <row r="1557" spans="1:10" ht="14.25" customHeight="1" x14ac:dyDescent="0.25">
      <c r="A1557" s="20"/>
      <c r="B1557" s="20"/>
      <c r="C1557" s="230" t="s">
        <v>1131</v>
      </c>
      <c r="D1557" s="230"/>
      <c r="E1557" s="230"/>
      <c r="F1557" s="230"/>
      <c r="G1557" s="230"/>
      <c r="H1557" s="230"/>
      <c r="I1557" s="230"/>
      <c r="J1557" s="162">
        <f>SUM(J1555:J1556)</f>
        <v>49.069999999999993</v>
      </c>
    </row>
    <row r="1558" spans="1:10" ht="14.25" customHeight="1" x14ac:dyDescent="0.25">
      <c r="A1558" s="20"/>
      <c r="B1558" s="20"/>
      <c r="C1558" s="230" t="s">
        <v>1132</v>
      </c>
      <c r="D1558" s="230"/>
      <c r="E1558" s="230"/>
      <c r="F1558" s="230"/>
      <c r="G1558" s="230"/>
      <c r="H1558" s="230"/>
      <c r="I1558" s="230"/>
      <c r="J1558" s="164">
        <v>0</v>
      </c>
    </row>
    <row r="1559" spans="1:10" ht="14.25" customHeight="1" x14ac:dyDescent="0.25">
      <c r="A1559" s="20"/>
      <c r="B1559" s="20"/>
      <c r="C1559" s="165"/>
      <c r="D1559" s="20"/>
      <c r="E1559" s="20"/>
      <c r="F1559" s="20"/>
      <c r="G1559" s="20"/>
      <c r="H1559" s="20"/>
      <c r="I1559" s="20"/>
      <c r="J1559" s="166"/>
    </row>
    <row r="1560" spans="1:10" ht="14.25" customHeight="1" x14ac:dyDescent="0.25">
      <c r="A1560" s="20"/>
      <c r="B1560" s="20"/>
      <c r="C1560" s="230" t="s">
        <v>1133</v>
      </c>
      <c r="D1560" s="230"/>
      <c r="E1560" s="230"/>
      <c r="F1560" s="230"/>
      <c r="G1560" s="230"/>
      <c r="H1560" s="230"/>
      <c r="I1560" s="230"/>
      <c r="J1560" s="164">
        <f>SUM(J1557:J1558)</f>
        <v>49.069999999999993</v>
      </c>
    </row>
    <row r="1561" spans="1:10" x14ac:dyDescent="0.25">
      <c r="A1561" s="20"/>
      <c r="B1561" s="20"/>
      <c r="C1561" s="229"/>
      <c r="D1561" s="229"/>
      <c r="E1561" s="229"/>
      <c r="F1561" s="229"/>
      <c r="G1561" s="229"/>
      <c r="H1561" s="229"/>
      <c r="I1561" s="229"/>
      <c r="J1561" s="229"/>
    </row>
    <row r="1562" spans="1:10" ht="21" customHeight="1" x14ac:dyDescent="0.25">
      <c r="A1562" s="20"/>
      <c r="B1562" s="20"/>
      <c r="C1562" s="228" t="s">
        <v>1163</v>
      </c>
      <c r="D1562" s="228"/>
      <c r="E1562" s="228"/>
      <c r="F1562" s="228"/>
      <c r="G1562" s="158" t="s">
        <v>53</v>
      </c>
      <c r="H1562" s="157" t="s">
        <v>1164</v>
      </c>
      <c r="I1562" s="157" t="s">
        <v>1126</v>
      </c>
      <c r="J1562" s="159" t="s">
        <v>1127</v>
      </c>
    </row>
    <row r="1563" spans="1:10" s="187" customFormat="1" ht="24.95" customHeight="1" x14ac:dyDescent="0.25">
      <c r="A1563" s="53" t="s">
        <v>1458</v>
      </c>
      <c r="B1563" s="53" t="s">
        <v>870</v>
      </c>
      <c r="C1563" s="229" t="s">
        <v>1457</v>
      </c>
      <c r="D1563" s="229"/>
      <c r="E1563" s="229"/>
      <c r="F1563" s="229"/>
      <c r="G1563" s="31" t="s">
        <v>1166</v>
      </c>
      <c r="H1563" s="188">
        <v>1</v>
      </c>
      <c r="I1563" s="162">
        <v>207.56</v>
      </c>
      <c r="J1563" s="162">
        <f>H1563*I1563</f>
        <v>207.56</v>
      </c>
    </row>
    <row r="1564" spans="1:10" ht="14.25" customHeight="1" x14ac:dyDescent="0.25">
      <c r="A1564" s="20"/>
      <c r="B1564" s="20"/>
      <c r="C1564" s="230" t="s">
        <v>1167</v>
      </c>
      <c r="D1564" s="230"/>
      <c r="E1564" s="230"/>
      <c r="F1564" s="230"/>
      <c r="G1564" s="230"/>
      <c r="H1564" s="230"/>
      <c r="I1564" s="230"/>
      <c r="J1564" s="164">
        <f>SUM(J1563)</f>
        <v>207.56</v>
      </c>
    </row>
    <row r="1565" spans="1:10" x14ac:dyDescent="0.25">
      <c r="C1565" s="229"/>
      <c r="D1565" s="229"/>
      <c r="E1565" s="229"/>
      <c r="F1565" s="229"/>
      <c r="G1565" s="229"/>
      <c r="H1565" s="229"/>
      <c r="I1565" s="229"/>
      <c r="J1565" s="229"/>
    </row>
    <row r="1566" spans="1:10" ht="14.25" customHeight="1" x14ac:dyDescent="0.25">
      <c r="C1566" s="228" t="s">
        <v>1134</v>
      </c>
      <c r="D1566" s="228"/>
      <c r="E1566" s="228"/>
      <c r="F1566" s="228"/>
      <c r="G1566" s="228"/>
      <c r="H1566" s="228"/>
      <c r="I1566" s="228"/>
      <c r="J1566" s="167">
        <f>J1560+J1564</f>
        <v>256.63</v>
      </c>
    </row>
    <row r="1567" spans="1:10" ht="14.25" customHeight="1" x14ac:dyDescent="0.25">
      <c r="C1567" s="229"/>
      <c r="D1567" s="229"/>
      <c r="E1567" s="229"/>
      <c r="F1567" s="229"/>
      <c r="G1567" s="229"/>
      <c r="H1567" s="229"/>
      <c r="I1567" s="229"/>
      <c r="J1567" s="229"/>
    </row>
    <row r="1568" spans="1:10" ht="14.25" customHeight="1" x14ac:dyDescent="0.25">
      <c r="C1568" s="228" t="s">
        <v>1135</v>
      </c>
      <c r="D1568" s="228"/>
      <c r="E1568" s="228"/>
      <c r="F1568" s="228"/>
      <c r="G1568" s="228"/>
      <c r="H1568" s="228"/>
      <c r="I1568" s="228"/>
      <c r="J1568" s="167">
        <v>0</v>
      </c>
    </row>
    <row r="1569" spans="3:10" x14ac:dyDescent="0.25">
      <c r="C1569" s="229"/>
      <c r="D1569" s="229"/>
      <c r="E1569" s="229"/>
      <c r="F1569" s="229"/>
      <c r="G1569" s="229"/>
      <c r="H1569" s="229"/>
      <c r="I1569" s="229"/>
      <c r="J1569" s="229"/>
    </row>
    <row r="1570" spans="3:10" ht="14.25" customHeight="1" x14ac:dyDescent="0.25">
      <c r="C1570" s="228" t="s">
        <v>1136</v>
      </c>
      <c r="D1570" s="228"/>
      <c r="E1570" s="228"/>
      <c r="F1570" s="228"/>
      <c r="G1570" s="228"/>
      <c r="H1570" s="228"/>
      <c r="I1570" s="228"/>
      <c r="J1570" s="167">
        <f>J1566+J1568</f>
        <v>256.63</v>
      </c>
    </row>
    <row r="1585" spans="1:10" s="187" customFormat="1" ht="15" customHeight="1" x14ac:dyDescent="0.25">
      <c r="A1585" s="155" t="s">
        <v>1121</v>
      </c>
      <c r="B1585" s="156" t="s">
        <v>986</v>
      </c>
      <c r="C1585" s="231" t="s">
        <v>987</v>
      </c>
      <c r="D1585" s="231"/>
      <c r="E1585" s="231"/>
      <c r="F1585" s="231"/>
      <c r="G1585" s="231"/>
      <c r="H1585" s="231"/>
      <c r="I1585" s="231"/>
      <c r="J1585" s="157" t="s">
        <v>1122</v>
      </c>
    </row>
    <row r="1586" spans="1:10" ht="14.25" customHeight="1" x14ac:dyDescent="0.25">
      <c r="C1586" s="229"/>
      <c r="D1586" s="229"/>
      <c r="E1586" s="229"/>
      <c r="F1586" s="229"/>
      <c r="G1586" s="229"/>
      <c r="H1586" s="229"/>
      <c r="I1586" s="229"/>
      <c r="J1586" s="229"/>
    </row>
    <row r="1587" spans="1:10" ht="21" customHeight="1" x14ac:dyDescent="0.25">
      <c r="A1587" s="53" t="s">
        <v>1123</v>
      </c>
      <c r="B1587" s="53" t="s">
        <v>21</v>
      </c>
      <c r="C1587" s="228" t="s">
        <v>1124</v>
      </c>
      <c r="D1587" s="228"/>
      <c r="E1587" s="228"/>
      <c r="F1587" s="228"/>
      <c r="G1587" s="158" t="s">
        <v>53</v>
      </c>
      <c r="H1587" s="157" t="s">
        <v>1125</v>
      </c>
      <c r="I1587" s="157" t="s">
        <v>1126</v>
      </c>
      <c r="J1587" s="159" t="s">
        <v>1127</v>
      </c>
    </row>
    <row r="1588" spans="1:10" ht="14.25" customHeight="1" x14ac:dyDescent="0.25">
      <c r="A1588" s="53" t="s">
        <v>27</v>
      </c>
      <c r="B1588" s="53">
        <v>88264</v>
      </c>
      <c r="C1588" s="229" t="s">
        <v>1140</v>
      </c>
      <c r="D1588" s="229"/>
      <c r="E1588" s="229"/>
      <c r="F1588" s="229"/>
      <c r="G1588" s="31" t="s">
        <v>1129</v>
      </c>
      <c r="H1588" s="188">
        <v>1.4</v>
      </c>
      <c r="I1588" s="161">
        <v>19.78</v>
      </c>
      <c r="J1588" s="162">
        <f>H1588*I1588</f>
        <v>27.692</v>
      </c>
    </row>
    <row r="1589" spans="1:10" ht="14.25" customHeight="1" x14ac:dyDescent="0.25">
      <c r="A1589" s="53" t="s">
        <v>27</v>
      </c>
      <c r="B1589" s="53">
        <v>88247</v>
      </c>
      <c r="C1589" s="229" t="s">
        <v>1141</v>
      </c>
      <c r="D1589" s="229"/>
      <c r="E1589" s="229"/>
      <c r="F1589" s="229"/>
      <c r="G1589" s="31" t="s">
        <v>1129</v>
      </c>
      <c r="H1589" s="188">
        <v>1.4</v>
      </c>
      <c r="I1589" s="161">
        <v>15.27</v>
      </c>
      <c r="J1589" s="162">
        <f>H1589*I1589</f>
        <v>21.377999999999997</v>
      </c>
    </row>
    <row r="1590" spans="1:10" ht="14.25" customHeight="1" x14ac:dyDescent="0.25">
      <c r="A1590" s="20"/>
      <c r="B1590" s="20"/>
      <c r="C1590" s="230" t="s">
        <v>1131</v>
      </c>
      <c r="D1590" s="230"/>
      <c r="E1590" s="230"/>
      <c r="F1590" s="230"/>
      <c r="G1590" s="230"/>
      <c r="H1590" s="230"/>
      <c r="I1590" s="230"/>
      <c r="J1590" s="162">
        <f>SUM(J1588:J1589)</f>
        <v>49.069999999999993</v>
      </c>
    </row>
    <row r="1591" spans="1:10" ht="14.25" customHeight="1" x14ac:dyDescent="0.25">
      <c r="A1591" s="20"/>
      <c r="B1591" s="20"/>
      <c r="C1591" s="230" t="s">
        <v>1132</v>
      </c>
      <c r="D1591" s="230"/>
      <c r="E1591" s="230"/>
      <c r="F1591" s="230"/>
      <c r="G1591" s="230"/>
      <c r="H1591" s="230"/>
      <c r="I1591" s="230"/>
      <c r="J1591" s="164">
        <v>0</v>
      </c>
    </row>
    <row r="1592" spans="1:10" ht="14.25" customHeight="1" x14ac:dyDescent="0.25">
      <c r="A1592" s="20"/>
      <c r="B1592" s="20"/>
      <c r="C1592" s="165"/>
      <c r="D1592" s="20"/>
      <c r="E1592" s="20"/>
      <c r="F1592" s="20"/>
      <c r="G1592" s="20"/>
      <c r="H1592" s="20"/>
      <c r="I1592" s="20"/>
      <c r="J1592" s="166"/>
    </row>
    <row r="1593" spans="1:10" ht="14.25" customHeight="1" x14ac:dyDescent="0.25">
      <c r="A1593" s="20"/>
      <c r="B1593" s="20"/>
      <c r="C1593" s="230" t="s">
        <v>1133</v>
      </c>
      <c r="D1593" s="230"/>
      <c r="E1593" s="230"/>
      <c r="F1593" s="230"/>
      <c r="G1593" s="230"/>
      <c r="H1593" s="230"/>
      <c r="I1593" s="230"/>
      <c r="J1593" s="164">
        <f>SUM(J1590:J1591)</f>
        <v>49.069999999999993</v>
      </c>
    </row>
    <row r="1594" spans="1:10" x14ac:dyDescent="0.25">
      <c r="A1594" s="20"/>
      <c r="B1594" s="20"/>
      <c r="C1594" s="229"/>
      <c r="D1594" s="229"/>
      <c r="E1594" s="229"/>
      <c r="F1594" s="229"/>
      <c r="G1594" s="229"/>
      <c r="H1594" s="229"/>
      <c r="I1594" s="229"/>
      <c r="J1594" s="229"/>
    </row>
    <row r="1595" spans="1:10" ht="21" customHeight="1" x14ac:dyDescent="0.25">
      <c r="A1595" s="20"/>
      <c r="B1595" s="20"/>
      <c r="C1595" s="228" t="s">
        <v>1163</v>
      </c>
      <c r="D1595" s="228"/>
      <c r="E1595" s="228"/>
      <c r="F1595" s="228"/>
      <c r="G1595" s="158" t="s">
        <v>53</v>
      </c>
      <c r="H1595" s="157" t="s">
        <v>1164</v>
      </c>
      <c r="I1595" s="157" t="s">
        <v>1126</v>
      </c>
      <c r="J1595" s="159" t="s">
        <v>1127</v>
      </c>
    </row>
    <row r="1596" spans="1:10" ht="14.25" customHeight="1" x14ac:dyDescent="0.25">
      <c r="A1596" s="53" t="s">
        <v>1458</v>
      </c>
      <c r="B1596" s="53" t="s">
        <v>870</v>
      </c>
      <c r="C1596" s="229" t="s">
        <v>987</v>
      </c>
      <c r="D1596" s="229"/>
      <c r="E1596" s="229"/>
      <c r="F1596" s="229"/>
      <c r="G1596" s="31" t="s">
        <v>1166</v>
      </c>
      <c r="H1596" s="188">
        <v>1</v>
      </c>
      <c r="I1596" s="161">
        <v>384.68</v>
      </c>
      <c r="J1596" s="162">
        <f>H1596*I1596</f>
        <v>384.68</v>
      </c>
    </row>
    <row r="1597" spans="1:10" ht="14.25" customHeight="1" x14ac:dyDescent="0.25">
      <c r="A1597" s="20"/>
      <c r="B1597" s="20"/>
      <c r="C1597" s="230" t="s">
        <v>1167</v>
      </c>
      <c r="D1597" s="230"/>
      <c r="E1597" s="230"/>
      <c r="F1597" s="230"/>
      <c r="G1597" s="230"/>
      <c r="H1597" s="230"/>
      <c r="I1597" s="230"/>
      <c r="J1597" s="164">
        <f>SUM(J1596)</f>
        <v>384.68</v>
      </c>
    </row>
    <row r="1598" spans="1:10" x14ac:dyDescent="0.25">
      <c r="C1598" s="229"/>
      <c r="D1598" s="229"/>
      <c r="E1598" s="229"/>
      <c r="F1598" s="229"/>
      <c r="G1598" s="229"/>
      <c r="H1598" s="229"/>
      <c r="I1598" s="229"/>
      <c r="J1598" s="229"/>
    </row>
    <row r="1599" spans="1:10" ht="14.25" customHeight="1" x14ac:dyDescent="0.25">
      <c r="C1599" s="228" t="s">
        <v>1134</v>
      </c>
      <c r="D1599" s="228"/>
      <c r="E1599" s="228"/>
      <c r="F1599" s="228"/>
      <c r="G1599" s="228"/>
      <c r="H1599" s="228"/>
      <c r="I1599" s="228"/>
      <c r="J1599" s="167">
        <f>J1593+J1597</f>
        <v>433.75</v>
      </c>
    </row>
    <row r="1600" spans="1:10" ht="14.25" customHeight="1" x14ac:dyDescent="0.25">
      <c r="C1600" s="229"/>
      <c r="D1600" s="229"/>
      <c r="E1600" s="229"/>
      <c r="F1600" s="229"/>
      <c r="G1600" s="229"/>
      <c r="H1600" s="229"/>
      <c r="I1600" s="229"/>
      <c r="J1600" s="229"/>
    </row>
    <row r="1601" spans="3:10" ht="14.25" customHeight="1" x14ac:dyDescent="0.25">
      <c r="C1601" s="228" t="s">
        <v>1135</v>
      </c>
      <c r="D1601" s="228"/>
      <c r="E1601" s="228"/>
      <c r="F1601" s="228"/>
      <c r="G1601" s="228"/>
      <c r="H1601" s="228"/>
      <c r="I1601" s="228"/>
      <c r="J1601" s="167">
        <v>0</v>
      </c>
    </row>
    <row r="1602" spans="3:10" x14ac:dyDescent="0.25">
      <c r="C1602" s="229"/>
      <c r="D1602" s="229"/>
      <c r="E1602" s="229"/>
      <c r="F1602" s="229"/>
      <c r="G1602" s="229"/>
      <c r="H1602" s="229"/>
      <c r="I1602" s="229"/>
      <c r="J1602" s="229"/>
    </row>
    <row r="1603" spans="3:10" ht="14.25" customHeight="1" x14ac:dyDescent="0.25">
      <c r="C1603" s="228" t="s">
        <v>1136</v>
      </c>
      <c r="D1603" s="228"/>
      <c r="E1603" s="228"/>
      <c r="F1603" s="228"/>
      <c r="G1603" s="228"/>
      <c r="H1603" s="228"/>
      <c r="I1603" s="228"/>
      <c r="J1603" s="167">
        <f>J1599+J1601</f>
        <v>433.75</v>
      </c>
    </row>
    <row r="1619" spans="1:10" s="187" customFormat="1" ht="15" customHeight="1" x14ac:dyDescent="0.25">
      <c r="A1619" s="155" t="s">
        <v>1121</v>
      </c>
      <c r="B1619" s="156" t="s">
        <v>989</v>
      </c>
      <c r="C1619" s="231" t="s">
        <v>990</v>
      </c>
      <c r="D1619" s="231"/>
      <c r="E1619" s="231"/>
      <c r="F1619" s="231"/>
      <c r="G1619" s="231"/>
      <c r="H1619" s="231"/>
      <c r="I1619" s="231"/>
      <c r="J1619" s="157" t="s">
        <v>1122</v>
      </c>
    </row>
    <row r="1620" spans="1:10" ht="14.25" customHeight="1" x14ac:dyDescent="0.25">
      <c r="C1620" s="229"/>
      <c r="D1620" s="229"/>
      <c r="E1620" s="229"/>
      <c r="F1620" s="229"/>
      <c r="G1620" s="229"/>
      <c r="H1620" s="229"/>
      <c r="I1620" s="229"/>
      <c r="J1620" s="229"/>
    </row>
    <row r="1621" spans="1:10" ht="21" customHeight="1" x14ac:dyDescent="0.25">
      <c r="A1621" s="53" t="s">
        <v>1123</v>
      </c>
      <c r="B1621" s="53" t="s">
        <v>21</v>
      </c>
      <c r="C1621" s="228" t="s">
        <v>1124</v>
      </c>
      <c r="D1621" s="228"/>
      <c r="E1621" s="228"/>
      <c r="F1621" s="228"/>
      <c r="G1621" s="158" t="s">
        <v>53</v>
      </c>
      <c r="H1621" s="157" t="s">
        <v>1125</v>
      </c>
      <c r="I1621" s="157" t="s">
        <v>1126</v>
      </c>
      <c r="J1621" s="159" t="s">
        <v>1127</v>
      </c>
    </row>
    <row r="1622" spans="1:10" ht="14.25" customHeight="1" x14ac:dyDescent="0.25">
      <c r="A1622" s="53" t="s">
        <v>27</v>
      </c>
      <c r="B1622" s="53">
        <v>88264</v>
      </c>
      <c r="C1622" s="229" t="s">
        <v>1140</v>
      </c>
      <c r="D1622" s="229"/>
      <c r="E1622" s="229"/>
      <c r="F1622" s="229"/>
      <c r="G1622" s="31" t="s">
        <v>1129</v>
      </c>
      <c r="H1622" s="188">
        <v>1.4</v>
      </c>
      <c r="I1622" s="161">
        <v>19.78</v>
      </c>
      <c r="J1622" s="162">
        <f>H1622*I1622</f>
        <v>27.692</v>
      </c>
    </row>
    <row r="1623" spans="1:10" ht="14.25" customHeight="1" x14ac:dyDescent="0.25">
      <c r="A1623" s="53" t="s">
        <v>27</v>
      </c>
      <c r="B1623" s="53">
        <v>88247</v>
      </c>
      <c r="C1623" s="229" t="s">
        <v>1141</v>
      </c>
      <c r="D1623" s="229"/>
      <c r="E1623" s="229"/>
      <c r="F1623" s="229"/>
      <c r="G1623" s="31" t="s">
        <v>1129</v>
      </c>
      <c r="H1623" s="188">
        <v>1.4</v>
      </c>
      <c r="I1623" s="161">
        <v>15.27</v>
      </c>
      <c r="J1623" s="162">
        <f>H1623*I1623</f>
        <v>21.377999999999997</v>
      </c>
    </row>
    <row r="1624" spans="1:10" ht="14.25" customHeight="1" x14ac:dyDescent="0.25">
      <c r="A1624" s="20"/>
      <c r="B1624" s="20"/>
      <c r="C1624" s="230" t="s">
        <v>1131</v>
      </c>
      <c r="D1624" s="230"/>
      <c r="E1624" s="230"/>
      <c r="F1624" s="230"/>
      <c r="G1624" s="230"/>
      <c r="H1624" s="230"/>
      <c r="I1624" s="230"/>
      <c r="J1624" s="162">
        <f>SUM(J1622:J1623)</f>
        <v>49.069999999999993</v>
      </c>
    </row>
    <row r="1625" spans="1:10" ht="14.25" customHeight="1" x14ac:dyDescent="0.25">
      <c r="A1625" s="20"/>
      <c r="B1625" s="20"/>
      <c r="C1625" s="230" t="s">
        <v>1132</v>
      </c>
      <c r="D1625" s="230"/>
      <c r="E1625" s="230"/>
      <c r="F1625" s="230"/>
      <c r="G1625" s="230"/>
      <c r="H1625" s="230"/>
      <c r="I1625" s="230"/>
      <c r="J1625" s="164">
        <v>0</v>
      </c>
    </row>
    <row r="1626" spans="1:10" ht="14.25" customHeight="1" x14ac:dyDescent="0.25">
      <c r="A1626" s="20"/>
      <c r="B1626" s="20"/>
      <c r="C1626" s="165"/>
      <c r="D1626" s="20"/>
      <c r="E1626" s="20"/>
      <c r="F1626" s="20"/>
      <c r="G1626" s="20"/>
      <c r="H1626" s="20"/>
      <c r="I1626" s="20"/>
      <c r="J1626" s="166"/>
    </row>
    <row r="1627" spans="1:10" ht="14.25" customHeight="1" x14ac:dyDescent="0.25">
      <c r="A1627" s="20"/>
      <c r="B1627" s="20"/>
      <c r="C1627" s="230" t="s">
        <v>1133</v>
      </c>
      <c r="D1627" s="230"/>
      <c r="E1627" s="230"/>
      <c r="F1627" s="230"/>
      <c r="G1627" s="230"/>
      <c r="H1627" s="230"/>
      <c r="I1627" s="230"/>
      <c r="J1627" s="164">
        <f>SUM(J1624:J1625)</f>
        <v>49.069999999999993</v>
      </c>
    </row>
    <row r="1628" spans="1:10" x14ac:dyDescent="0.25">
      <c r="A1628" s="20"/>
      <c r="B1628" s="20"/>
      <c r="C1628" s="229"/>
      <c r="D1628" s="229"/>
      <c r="E1628" s="229"/>
      <c r="F1628" s="229"/>
      <c r="G1628" s="229"/>
      <c r="H1628" s="229"/>
      <c r="I1628" s="229"/>
      <c r="J1628" s="229"/>
    </row>
    <row r="1629" spans="1:10" ht="21" customHeight="1" x14ac:dyDescent="0.25">
      <c r="A1629" s="20"/>
      <c r="B1629" s="20"/>
      <c r="C1629" s="228" t="s">
        <v>1163</v>
      </c>
      <c r="D1629" s="228"/>
      <c r="E1629" s="228"/>
      <c r="F1629" s="228"/>
      <c r="G1629" s="158" t="s">
        <v>53</v>
      </c>
      <c r="H1629" s="157" t="s">
        <v>1164</v>
      </c>
      <c r="I1629" s="157" t="s">
        <v>1126</v>
      </c>
      <c r="J1629" s="159" t="s">
        <v>1127</v>
      </c>
    </row>
    <row r="1630" spans="1:10" ht="14.25" customHeight="1" x14ac:dyDescent="0.25">
      <c r="A1630" s="53" t="s">
        <v>1458</v>
      </c>
      <c r="B1630" s="53" t="s">
        <v>870</v>
      </c>
      <c r="C1630" s="229" t="s">
        <v>990</v>
      </c>
      <c r="D1630" s="229"/>
      <c r="E1630" s="229"/>
      <c r="F1630" s="229"/>
      <c r="G1630" s="31" t="s">
        <v>1166</v>
      </c>
      <c r="H1630" s="188">
        <v>1</v>
      </c>
      <c r="I1630" s="161">
        <v>364.65</v>
      </c>
      <c r="J1630" s="162">
        <f>H1630*I1630</f>
        <v>364.65</v>
      </c>
    </row>
    <row r="1631" spans="1:10" ht="14.25" customHeight="1" x14ac:dyDescent="0.25">
      <c r="A1631" s="20"/>
      <c r="B1631" s="20"/>
      <c r="C1631" s="230" t="s">
        <v>1167</v>
      </c>
      <c r="D1631" s="230"/>
      <c r="E1631" s="230"/>
      <c r="F1631" s="230"/>
      <c r="G1631" s="230"/>
      <c r="H1631" s="230"/>
      <c r="I1631" s="230"/>
      <c r="J1631" s="164">
        <f>SUM(J1630)</f>
        <v>364.65</v>
      </c>
    </row>
    <row r="1632" spans="1:10" x14ac:dyDescent="0.25">
      <c r="C1632" s="229"/>
      <c r="D1632" s="229"/>
      <c r="E1632" s="229"/>
      <c r="F1632" s="229"/>
      <c r="G1632" s="229"/>
      <c r="H1632" s="229"/>
      <c r="I1632" s="229"/>
      <c r="J1632" s="229"/>
    </row>
    <row r="1633" spans="3:10" ht="14.25" customHeight="1" x14ac:dyDescent="0.25">
      <c r="C1633" s="228" t="s">
        <v>1134</v>
      </c>
      <c r="D1633" s="228"/>
      <c r="E1633" s="228"/>
      <c r="F1633" s="228"/>
      <c r="G1633" s="228"/>
      <c r="H1633" s="228"/>
      <c r="I1633" s="228"/>
      <c r="J1633" s="167">
        <f>J1627+J1631</f>
        <v>413.71999999999997</v>
      </c>
    </row>
    <row r="1634" spans="3:10" ht="14.25" customHeight="1" x14ac:dyDescent="0.25">
      <c r="C1634" s="229"/>
      <c r="D1634" s="229"/>
      <c r="E1634" s="229"/>
      <c r="F1634" s="229"/>
      <c r="G1634" s="229"/>
      <c r="H1634" s="229"/>
      <c r="I1634" s="229"/>
      <c r="J1634" s="229"/>
    </row>
    <row r="1635" spans="3:10" ht="14.25" customHeight="1" x14ac:dyDescent="0.25">
      <c r="C1635" s="228" t="s">
        <v>1135</v>
      </c>
      <c r="D1635" s="228"/>
      <c r="E1635" s="228"/>
      <c r="F1635" s="228"/>
      <c r="G1635" s="228"/>
      <c r="H1635" s="228"/>
      <c r="I1635" s="228"/>
      <c r="J1635" s="167">
        <v>0</v>
      </c>
    </row>
    <row r="1636" spans="3:10" x14ac:dyDescent="0.25">
      <c r="C1636" s="229"/>
      <c r="D1636" s="229"/>
      <c r="E1636" s="229"/>
      <c r="F1636" s="229"/>
      <c r="G1636" s="229"/>
      <c r="H1636" s="229"/>
      <c r="I1636" s="229"/>
      <c r="J1636" s="229"/>
    </row>
    <row r="1637" spans="3:10" ht="14.25" customHeight="1" x14ac:dyDescent="0.25">
      <c r="C1637" s="228" t="s">
        <v>1136</v>
      </c>
      <c r="D1637" s="228"/>
      <c r="E1637" s="228"/>
      <c r="F1637" s="228"/>
      <c r="G1637" s="228"/>
      <c r="H1637" s="228"/>
      <c r="I1637" s="228"/>
      <c r="J1637" s="167">
        <f>J1633+J1635</f>
        <v>413.71999999999997</v>
      </c>
    </row>
    <row r="1653" spans="1:10" s="187" customFormat="1" ht="15" customHeight="1" x14ac:dyDescent="0.25">
      <c r="A1653" s="155" t="s">
        <v>1121</v>
      </c>
      <c r="B1653" s="156" t="s">
        <v>967</v>
      </c>
      <c r="C1653" s="231" t="s">
        <v>968</v>
      </c>
      <c r="D1653" s="231"/>
      <c r="E1653" s="231"/>
      <c r="F1653" s="231"/>
      <c r="G1653" s="231" t="s">
        <v>1122</v>
      </c>
      <c r="H1653" s="231"/>
      <c r="I1653" s="231"/>
      <c r="J1653" s="157" t="s">
        <v>1122</v>
      </c>
    </row>
    <row r="1654" spans="1:10" s="187" customFormat="1" x14ac:dyDescent="0.25">
      <c r="A1654" s="20"/>
      <c r="B1654" s="20"/>
      <c r="C1654" s="229"/>
      <c r="D1654" s="229"/>
      <c r="E1654" s="229"/>
      <c r="F1654" s="229"/>
      <c r="G1654" s="229"/>
      <c r="H1654" s="229"/>
      <c r="I1654" s="229"/>
      <c r="J1654" s="229"/>
    </row>
    <row r="1655" spans="1:10" s="187" customFormat="1" ht="21" customHeight="1" x14ac:dyDescent="0.25">
      <c r="A1655" s="53" t="s">
        <v>1123</v>
      </c>
      <c r="B1655" s="53" t="s">
        <v>21</v>
      </c>
      <c r="C1655" s="228" t="s">
        <v>1124</v>
      </c>
      <c r="D1655" s="228"/>
      <c r="E1655" s="228"/>
      <c r="F1655" s="228"/>
      <c r="G1655" s="158" t="s">
        <v>53</v>
      </c>
      <c r="H1655" s="157" t="s">
        <v>1125</v>
      </c>
      <c r="I1655" s="157" t="s">
        <v>1126</v>
      </c>
      <c r="J1655" s="159" t="s">
        <v>1127</v>
      </c>
    </row>
    <row r="1656" spans="1:10" s="187" customFormat="1" ht="15" customHeight="1" x14ac:dyDescent="0.25">
      <c r="A1656" s="53" t="s">
        <v>27</v>
      </c>
      <c r="B1656" s="53">
        <v>88309</v>
      </c>
      <c r="C1656" s="229" t="s">
        <v>1128</v>
      </c>
      <c r="D1656" s="229"/>
      <c r="E1656" s="229"/>
      <c r="F1656" s="229"/>
      <c r="G1656" s="31" t="s">
        <v>1129</v>
      </c>
      <c r="H1656" s="161" t="s">
        <v>1198</v>
      </c>
      <c r="I1656" s="161" t="s">
        <v>1174</v>
      </c>
      <c r="J1656" s="161" t="s">
        <v>1174</v>
      </c>
    </row>
    <row r="1657" spans="1:10" s="187" customFormat="1" ht="15" customHeight="1" x14ac:dyDescent="0.25">
      <c r="A1657" s="53" t="s">
        <v>27</v>
      </c>
      <c r="B1657" s="53">
        <v>88316</v>
      </c>
      <c r="C1657" s="229" t="s">
        <v>1130</v>
      </c>
      <c r="D1657" s="229"/>
      <c r="E1657" s="229"/>
      <c r="F1657" s="229"/>
      <c r="G1657" s="31" t="s">
        <v>1129</v>
      </c>
      <c r="H1657" s="161" t="s">
        <v>1198</v>
      </c>
      <c r="I1657" s="161" t="s">
        <v>1145</v>
      </c>
      <c r="J1657" s="161" t="s">
        <v>1145</v>
      </c>
    </row>
    <row r="1658" spans="1:10" s="187" customFormat="1" ht="15" customHeight="1" x14ac:dyDescent="0.25">
      <c r="A1658" s="20"/>
      <c r="B1658" s="20"/>
      <c r="C1658" s="230" t="s">
        <v>1131</v>
      </c>
      <c r="D1658" s="230"/>
      <c r="E1658" s="230"/>
      <c r="F1658" s="230"/>
      <c r="G1658" s="230"/>
      <c r="H1658" s="230"/>
      <c r="I1658" s="230"/>
      <c r="J1658" s="161" t="s">
        <v>1459</v>
      </c>
    </row>
    <row r="1659" spans="1:10" s="187" customFormat="1" ht="15" customHeight="1" x14ac:dyDescent="0.25">
      <c r="A1659" s="20"/>
      <c r="B1659" s="20"/>
      <c r="C1659" s="230" t="s">
        <v>1132</v>
      </c>
      <c r="D1659" s="230"/>
      <c r="E1659" s="230"/>
      <c r="F1659" s="230"/>
      <c r="G1659" s="230"/>
      <c r="H1659" s="230"/>
      <c r="I1659" s="230"/>
      <c r="J1659" s="163" t="s">
        <v>1147</v>
      </c>
    </row>
    <row r="1660" spans="1:10" s="187" customFormat="1" x14ac:dyDescent="0.25">
      <c r="A1660" s="20"/>
      <c r="B1660" s="20"/>
      <c r="C1660" s="165"/>
      <c r="D1660" s="20"/>
      <c r="E1660" s="20"/>
      <c r="F1660" s="20"/>
      <c r="G1660" s="20"/>
      <c r="H1660" s="20"/>
      <c r="I1660" s="20"/>
      <c r="J1660" s="166"/>
    </row>
    <row r="1661" spans="1:10" s="187" customFormat="1" ht="15" customHeight="1" x14ac:dyDescent="0.25">
      <c r="A1661" s="20"/>
      <c r="B1661" s="20"/>
      <c r="C1661" s="230" t="s">
        <v>1133</v>
      </c>
      <c r="D1661" s="230"/>
      <c r="E1661" s="230"/>
      <c r="F1661" s="230"/>
      <c r="G1661" s="230"/>
      <c r="H1661" s="230"/>
      <c r="I1661" s="230"/>
      <c r="J1661" s="163" t="s">
        <v>1459</v>
      </c>
    </row>
    <row r="1662" spans="1:10" s="187" customFormat="1" x14ac:dyDescent="0.25">
      <c r="A1662" s="20"/>
      <c r="B1662" s="20"/>
      <c r="C1662" s="229"/>
      <c r="D1662" s="229"/>
      <c r="E1662" s="229"/>
      <c r="F1662" s="229"/>
      <c r="G1662" s="229"/>
      <c r="H1662" s="229"/>
      <c r="I1662" s="229"/>
      <c r="J1662" s="229"/>
    </row>
    <row r="1663" spans="1:10" s="187" customFormat="1" ht="21" customHeight="1" x14ac:dyDescent="0.25">
      <c r="A1663" s="20"/>
      <c r="B1663" s="20"/>
      <c r="C1663" s="228" t="s">
        <v>1163</v>
      </c>
      <c r="D1663" s="228"/>
      <c r="E1663" s="228"/>
      <c r="F1663" s="228"/>
      <c r="G1663" s="158" t="s">
        <v>53</v>
      </c>
      <c r="H1663" s="157" t="s">
        <v>1164</v>
      </c>
      <c r="I1663" s="157" t="s">
        <v>1126</v>
      </c>
      <c r="J1663" s="159" t="s">
        <v>1127</v>
      </c>
    </row>
    <row r="1664" spans="1:10" s="187" customFormat="1" ht="24.95" customHeight="1" x14ac:dyDescent="0.25">
      <c r="A1664" s="53" t="s">
        <v>27</v>
      </c>
      <c r="B1664" s="53">
        <v>4350</v>
      </c>
      <c r="C1664" s="229" t="s">
        <v>1460</v>
      </c>
      <c r="D1664" s="229"/>
      <c r="E1664" s="229"/>
      <c r="F1664" s="229"/>
      <c r="G1664" s="31" t="s">
        <v>1166</v>
      </c>
      <c r="H1664" s="161" t="s">
        <v>1269</v>
      </c>
      <c r="I1664" s="161" t="s">
        <v>1461</v>
      </c>
      <c r="J1664" s="161" t="s">
        <v>1406</v>
      </c>
    </row>
    <row r="1665" spans="1:10" s="187" customFormat="1" ht="15" customHeight="1" x14ac:dyDescent="0.25">
      <c r="A1665" s="53" t="s">
        <v>27</v>
      </c>
      <c r="B1665" s="53">
        <v>36205</v>
      </c>
      <c r="C1665" s="229" t="s">
        <v>1462</v>
      </c>
      <c r="D1665" s="229"/>
      <c r="E1665" s="229"/>
      <c r="F1665" s="229"/>
      <c r="G1665" s="31" t="s">
        <v>1166</v>
      </c>
      <c r="H1665" s="161" t="s">
        <v>1198</v>
      </c>
      <c r="I1665" s="161" t="s">
        <v>1463</v>
      </c>
      <c r="J1665" s="161" t="s">
        <v>1463</v>
      </c>
    </row>
    <row r="1666" spans="1:10" s="187" customFormat="1" ht="15" customHeight="1" x14ac:dyDescent="0.25">
      <c r="A1666" s="20"/>
      <c r="B1666" s="20"/>
      <c r="C1666" s="230" t="s">
        <v>1167</v>
      </c>
      <c r="D1666" s="230"/>
      <c r="E1666" s="230"/>
      <c r="F1666" s="230"/>
      <c r="G1666" s="230"/>
      <c r="H1666" s="230"/>
      <c r="I1666" s="230"/>
      <c r="J1666" s="163" t="s">
        <v>1464</v>
      </c>
    </row>
    <row r="1667" spans="1:10" s="187" customFormat="1" x14ac:dyDescent="0.25">
      <c r="A1667" s="20"/>
      <c r="B1667" s="20"/>
      <c r="C1667" s="229"/>
      <c r="D1667" s="229"/>
      <c r="E1667" s="229"/>
      <c r="F1667" s="229"/>
      <c r="G1667" s="229"/>
      <c r="H1667" s="229"/>
      <c r="I1667" s="229"/>
      <c r="J1667" s="229"/>
    </row>
    <row r="1668" spans="1:10" s="187" customFormat="1" ht="15" customHeight="1" x14ac:dyDescent="0.25">
      <c r="A1668" s="20"/>
      <c r="B1668" s="20"/>
      <c r="C1668" s="228" t="s">
        <v>1134</v>
      </c>
      <c r="D1668" s="228"/>
      <c r="E1668" s="228"/>
      <c r="F1668" s="228"/>
      <c r="G1668" s="228"/>
      <c r="H1668" s="228"/>
      <c r="I1668" s="228"/>
      <c r="J1668" s="159" t="s">
        <v>1465</v>
      </c>
    </row>
    <row r="1669" spans="1:10" s="187" customFormat="1" x14ac:dyDescent="0.25">
      <c r="A1669" s="20"/>
      <c r="B1669" s="20"/>
      <c r="C1669" s="229"/>
      <c r="D1669" s="229"/>
      <c r="E1669" s="229"/>
      <c r="F1669" s="229"/>
      <c r="G1669" s="229"/>
      <c r="H1669" s="229"/>
      <c r="I1669" s="229"/>
      <c r="J1669" s="229"/>
    </row>
    <row r="1670" spans="1:10" s="187" customFormat="1" ht="15" customHeight="1" x14ac:dyDescent="0.25">
      <c r="A1670" s="20"/>
      <c r="B1670" s="20"/>
      <c r="C1670" s="228" t="s">
        <v>1135</v>
      </c>
      <c r="D1670" s="228"/>
      <c r="E1670" s="228"/>
      <c r="F1670" s="228"/>
      <c r="G1670" s="228"/>
      <c r="H1670" s="228"/>
      <c r="I1670" s="228"/>
      <c r="J1670" s="159" t="s">
        <v>1147</v>
      </c>
    </row>
    <row r="1671" spans="1:10" s="187" customFormat="1" x14ac:dyDescent="0.25">
      <c r="A1671" s="20"/>
      <c r="B1671" s="20"/>
      <c r="C1671" s="229"/>
      <c r="D1671" s="229"/>
      <c r="E1671" s="229"/>
      <c r="F1671" s="229"/>
      <c r="G1671" s="229"/>
      <c r="H1671" s="229"/>
      <c r="I1671" s="229"/>
      <c r="J1671" s="229"/>
    </row>
    <row r="1672" spans="1:10" s="187" customFormat="1" ht="15" customHeight="1" x14ac:dyDescent="0.25">
      <c r="A1672" s="20"/>
      <c r="B1672" s="20"/>
      <c r="C1672" s="228" t="s">
        <v>1136</v>
      </c>
      <c r="D1672" s="228"/>
      <c r="E1672" s="228"/>
      <c r="F1672" s="228"/>
      <c r="G1672" s="228"/>
      <c r="H1672" s="228"/>
      <c r="I1672" s="228"/>
      <c r="J1672" s="159" t="s">
        <v>1465</v>
      </c>
    </row>
    <row r="1686" spans="1:10" s="187" customFormat="1" ht="15" customHeight="1" x14ac:dyDescent="0.25">
      <c r="A1686" s="155" t="s">
        <v>1121</v>
      </c>
      <c r="B1686" s="156" t="s">
        <v>935</v>
      </c>
      <c r="C1686" s="231" t="s">
        <v>1466</v>
      </c>
      <c r="D1686" s="231"/>
      <c r="E1686" s="231"/>
      <c r="F1686" s="231"/>
      <c r="G1686" s="231" t="s">
        <v>1122</v>
      </c>
      <c r="H1686" s="231"/>
      <c r="I1686" s="231"/>
      <c r="J1686" s="157" t="s">
        <v>1122</v>
      </c>
    </row>
    <row r="1687" spans="1:10" s="187" customFormat="1" x14ac:dyDescent="0.25">
      <c r="A1687" s="20"/>
      <c r="B1687" s="20"/>
      <c r="C1687" s="229"/>
      <c r="D1687" s="229"/>
      <c r="E1687" s="229"/>
      <c r="F1687" s="229"/>
      <c r="G1687" s="229"/>
      <c r="H1687" s="229"/>
      <c r="I1687" s="229"/>
      <c r="J1687" s="229"/>
    </row>
    <row r="1688" spans="1:10" s="187" customFormat="1" ht="21" customHeight="1" x14ac:dyDescent="0.25">
      <c r="A1688" s="53" t="s">
        <v>1123</v>
      </c>
      <c r="B1688" s="53" t="s">
        <v>21</v>
      </c>
      <c r="C1688" s="228" t="s">
        <v>1124</v>
      </c>
      <c r="D1688" s="228"/>
      <c r="E1688" s="228"/>
      <c r="F1688" s="228"/>
      <c r="G1688" s="158" t="s">
        <v>53</v>
      </c>
      <c r="H1688" s="157" t="s">
        <v>1125</v>
      </c>
      <c r="I1688" s="157" t="s">
        <v>1126</v>
      </c>
      <c r="J1688" s="159" t="s">
        <v>1127</v>
      </c>
    </row>
    <row r="1689" spans="1:10" s="187" customFormat="1" ht="15" customHeight="1" x14ac:dyDescent="0.25">
      <c r="A1689" s="53" t="s">
        <v>27</v>
      </c>
      <c r="B1689" s="53">
        <v>88248</v>
      </c>
      <c r="C1689" s="229" t="s">
        <v>1138</v>
      </c>
      <c r="D1689" s="229"/>
      <c r="E1689" s="229"/>
      <c r="F1689" s="229"/>
      <c r="G1689" s="31" t="s">
        <v>1129</v>
      </c>
      <c r="H1689" s="188">
        <v>1</v>
      </c>
      <c r="I1689" s="162">
        <v>14.28</v>
      </c>
      <c r="J1689" s="162">
        <f>H1689*I1689</f>
        <v>14.28</v>
      </c>
    </row>
    <row r="1690" spans="1:10" s="187" customFormat="1" ht="15" customHeight="1" x14ac:dyDescent="0.25">
      <c r="A1690" s="53" t="s">
        <v>27</v>
      </c>
      <c r="B1690" s="53">
        <v>88267</v>
      </c>
      <c r="C1690" s="229" t="s">
        <v>1137</v>
      </c>
      <c r="D1690" s="229"/>
      <c r="E1690" s="229"/>
      <c r="F1690" s="229"/>
      <c r="G1690" s="31" t="s">
        <v>1129</v>
      </c>
      <c r="H1690" s="188">
        <v>1</v>
      </c>
      <c r="I1690" s="162">
        <v>18.23</v>
      </c>
      <c r="J1690" s="162">
        <f>H1690*I1690</f>
        <v>18.23</v>
      </c>
    </row>
    <row r="1691" spans="1:10" s="187" customFormat="1" ht="15" customHeight="1" x14ac:dyDescent="0.25">
      <c r="A1691" s="20"/>
      <c r="B1691" s="20"/>
      <c r="C1691" s="230" t="s">
        <v>1131</v>
      </c>
      <c r="D1691" s="230"/>
      <c r="E1691" s="230"/>
      <c r="F1691" s="230"/>
      <c r="G1691" s="230"/>
      <c r="H1691" s="230"/>
      <c r="I1691" s="230"/>
      <c r="J1691" s="162">
        <f>SUM(J1689:J1690)</f>
        <v>32.51</v>
      </c>
    </row>
    <row r="1692" spans="1:10" s="187" customFormat="1" ht="15" customHeight="1" x14ac:dyDescent="0.25">
      <c r="A1692" s="20"/>
      <c r="B1692" s="20"/>
      <c r="C1692" s="230" t="s">
        <v>1132</v>
      </c>
      <c r="D1692" s="230"/>
      <c r="E1692" s="230"/>
      <c r="F1692" s="230"/>
      <c r="G1692" s="230"/>
      <c r="H1692" s="230"/>
      <c r="I1692" s="230"/>
      <c r="J1692" s="164">
        <v>0</v>
      </c>
    </row>
    <row r="1693" spans="1:10" s="187" customFormat="1" x14ac:dyDescent="0.25">
      <c r="A1693" s="20"/>
      <c r="B1693" s="20"/>
      <c r="C1693" s="165"/>
      <c r="D1693" s="20"/>
      <c r="E1693" s="20"/>
      <c r="F1693" s="20"/>
      <c r="G1693" s="20"/>
      <c r="H1693" s="20"/>
      <c r="I1693" s="20"/>
      <c r="J1693" s="166"/>
    </row>
    <row r="1694" spans="1:10" s="187" customFormat="1" ht="15" customHeight="1" x14ac:dyDescent="0.25">
      <c r="A1694" s="20"/>
      <c r="B1694" s="20"/>
      <c r="C1694" s="230" t="s">
        <v>1133</v>
      </c>
      <c r="D1694" s="230"/>
      <c r="E1694" s="230"/>
      <c r="F1694" s="230"/>
      <c r="G1694" s="230"/>
      <c r="H1694" s="230"/>
      <c r="I1694" s="230"/>
      <c r="J1694" s="164">
        <f>SUM(J1691:J1692)</f>
        <v>32.51</v>
      </c>
    </row>
    <row r="1695" spans="1:10" s="187" customFormat="1" x14ac:dyDescent="0.25">
      <c r="A1695" s="20"/>
      <c r="B1695" s="20"/>
      <c r="C1695" s="229"/>
      <c r="D1695" s="229"/>
      <c r="E1695" s="229"/>
      <c r="F1695" s="229"/>
      <c r="G1695" s="229"/>
      <c r="H1695" s="229"/>
      <c r="I1695" s="229"/>
      <c r="J1695" s="229"/>
    </row>
    <row r="1696" spans="1:10" s="187" customFormat="1" ht="21" customHeight="1" x14ac:dyDescent="0.25">
      <c r="A1696" s="20"/>
      <c r="B1696" s="20"/>
      <c r="C1696" s="228" t="s">
        <v>1163</v>
      </c>
      <c r="D1696" s="228"/>
      <c r="E1696" s="228"/>
      <c r="F1696" s="228"/>
      <c r="G1696" s="158" t="s">
        <v>53</v>
      </c>
      <c r="H1696" s="157" t="s">
        <v>1164</v>
      </c>
      <c r="I1696" s="157" t="s">
        <v>1126</v>
      </c>
      <c r="J1696" s="159" t="s">
        <v>1127</v>
      </c>
    </row>
    <row r="1697" spans="1:10" s="187" customFormat="1" ht="15" customHeight="1" x14ac:dyDescent="0.25">
      <c r="A1697" s="53" t="s">
        <v>1467</v>
      </c>
      <c r="B1697" s="53" t="s">
        <v>870</v>
      </c>
      <c r="C1697" s="229" t="s">
        <v>1466</v>
      </c>
      <c r="D1697" s="229"/>
      <c r="E1697" s="229"/>
      <c r="F1697" s="229"/>
      <c r="G1697" s="31" t="s">
        <v>1166</v>
      </c>
      <c r="H1697" s="188">
        <v>1</v>
      </c>
      <c r="I1697" s="162">
        <v>270</v>
      </c>
      <c r="J1697" s="162">
        <f>H1697*I1697</f>
        <v>270</v>
      </c>
    </row>
    <row r="1698" spans="1:10" s="187" customFormat="1" ht="15" customHeight="1" x14ac:dyDescent="0.25">
      <c r="A1698" s="53" t="s">
        <v>75</v>
      </c>
      <c r="B1698" s="53" t="s">
        <v>1468</v>
      </c>
      <c r="C1698" s="229" t="s">
        <v>1469</v>
      </c>
      <c r="D1698" s="229"/>
      <c r="E1698" s="229"/>
      <c r="F1698" s="229"/>
      <c r="G1698" s="31" t="s">
        <v>1166</v>
      </c>
      <c r="H1698" s="188">
        <v>0.28000000000000003</v>
      </c>
      <c r="I1698" s="162">
        <v>0.16</v>
      </c>
      <c r="J1698" s="162">
        <f>H1698*I1698</f>
        <v>4.4800000000000006E-2</v>
      </c>
    </row>
    <row r="1699" spans="1:10" s="187" customFormat="1" ht="15" customHeight="1" x14ac:dyDescent="0.25">
      <c r="A1699" s="20"/>
      <c r="B1699" s="20"/>
      <c r="C1699" s="230" t="s">
        <v>1167</v>
      </c>
      <c r="D1699" s="230"/>
      <c r="E1699" s="230"/>
      <c r="F1699" s="230"/>
      <c r="G1699" s="230"/>
      <c r="H1699" s="230"/>
      <c r="I1699" s="230"/>
      <c r="J1699" s="164">
        <f>SUM(J1697:J1698)</f>
        <v>270.04480000000001</v>
      </c>
    </row>
    <row r="1700" spans="1:10" s="187" customFormat="1" x14ac:dyDescent="0.25">
      <c r="A1700" s="20"/>
      <c r="B1700" s="20"/>
      <c r="C1700" s="229"/>
      <c r="D1700" s="229"/>
      <c r="E1700" s="229"/>
      <c r="F1700" s="229"/>
      <c r="G1700" s="229"/>
      <c r="H1700" s="229"/>
      <c r="I1700" s="229"/>
      <c r="J1700" s="229"/>
    </row>
    <row r="1701" spans="1:10" s="187" customFormat="1" ht="15" customHeight="1" x14ac:dyDescent="0.25">
      <c r="A1701" s="20"/>
      <c r="B1701" s="20"/>
      <c r="C1701" s="228" t="s">
        <v>1134</v>
      </c>
      <c r="D1701" s="228"/>
      <c r="E1701" s="228"/>
      <c r="F1701" s="228"/>
      <c r="G1701" s="228"/>
      <c r="H1701" s="228"/>
      <c r="I1701" s="228"/>
      <c r="J1701" s="167">
        <f>J1694+J1699</f>
        <v>302.5548</v>
      </c>
    </row>
    <row r="1702" spans="1:10" s="187" customFormat="1" x14ac:dyDescent="0.25">
      <c r="A1702" s="20"/>
      <c r="B1702" s="20"/>
      <c r="C1702" s="229"/>
      <c r="D1702" s="229"/>
      <c r="E1702" s="229"/>
      <c r="F1702" s="229"/>
      <c r="G1702" s="229"/>
      <c r="H1702" s="229"/>
      <c r="I1702" s="229"/>
      <c r="J1702" s="229"/>
    </row>
    <row r="1703" spans="1:10" s="187" customFormat="1" ht="15" customHeight="1" x14ac:dyDescent="0.25">
      <c r="A1703" s="20"/>
      <c r="B1703" s="20"/>
      <c r="C1703" s="228" t="s">
        <v>1135</v>
      </c>
      <c r="D1703" s="228"/>
      <c r="E1703" s="228"/>
      <c r="F1703" s="228"/>
      <c r="G1703" s="228"/>
      <c r="H1703" s="228"/>
      <c r="I1703" s="228"/>
      <c r="J1703" s="167">
        <v>0</v>
      </c>
    </row>
    <row r="1704" spans="1:10" s="187" customFormat="1" x14ac:dyDescent="0.25">
      <c r="A1704" s="20"/>
      <c r="B1704" s="20"/>
      <c r="C1704" s="229"/>
      <c r="D1704" s="229"/>
      <c r="E1704" s="229"/>
      <c r="F1704" s="229"/>
      <c r="G1704" s="229"/>
      <c r="H1704" s="229"/>
      <c r="I1704" s="229"/>
      <c r="J1704" s="229"/>
    </row>
    <row r="1705" spans="1:10" s="187" customFormat="1" ht="15" customHeight="1" x14ac:dyDescent="0.25">
      <c r="A1705" s="20"/>
      <c r="B1705" s="20"/>
      <c r="C1705" s="228" t="s">
        <v>1136</v>
      </c>
      <c r="D1705" s="228"/>
      <c r="E1705" s="228"/>
      <c r="F1705" s="228"/>
      <c r="G1705" s="228"/>
      <c r="H1705" s="228"/>
      <c r="I1705" s="228"/>
      <c r="J1705" s="167">
        <f>J1701+J1703</f>
        <v>302.5548</v>
      </c>
    </row>
    <row r="1719" spans="1:10" s="187" customFormat="1" ht="15" customHeight="1" x14ac:dyDescent="0.25">
      <c r="A1719" s="155" t="s">
        <v>1121</v>
      </c>
      <c r="B1719" s="156" t="s">
        <v>938</v>
      </c>
      <c r="C1719" s="231" t="s">
        <v>1470</v>
      </c>
      <c r="D1719" s="231"/>
      <c r="E1719" s="231"/>
      <c r="F1719" s="231"/>
      <c r="G1719" s="231" t="s">
        <v>1122</v>
      </c>
      <c r="H1719" s="231"/>
      <c r="I1719" s="231"/>
      <c r="J1719" s="157" t="s">
        <v>1122</v>
      </c>
    </row>
    <row r="1720" spans="1:10" s="187" customFormat="1" x14ac:dyDescent="0.25">
      <c r="A1720" s="20"/>
      <c r="B1720" s="20"/>
      <c r="C1720" s="229"/>
      <c r="D1720" s="229"/>
      <c r="E1720" s="229"/>
      <c r="F1720" s="229"/>
      <c r="G1720" s="229"/>
      <c r="H1720" s="229"/>
      <c r="I1720" s="229"/>
      <c r="J1720" s="229"/>
    </row>
    <row r="1721" spans="1:10" s="187" customFormat="1" ht="21" customHeight="1" x14ac:dyDescent="0.25">
      <c r="A1721" s="53" t="s">
        <v>1123</v>
      </c>
      <c r="B1721" s="53" t="s">
        <v>21</v>
      </c>
      <c r="C1721" s="228" t="s">
        <v>1124</v>
      </c>
      <c r="D1721" s="228"/>
      <c r="E1721" s="228"/>
      <c r="F1721" s="228"/>
      <c r="G1721" s="158" t="s">
        <v>53</v>
      </c>
      <c r="H1721" s="157" t="s">
        <v>1125</v>
      </c>
      <c r="I1721" s="157" t="s">
        <v>1126</v>
      </c>
      <c r="J1721" s="159" t="s">
        <v>1127</v>
      </c>
    </row>
    <row r="1722" spans="1:10" s="187" customFormat="1" ht="15" customHeight="1" x14ac:dyDescent="0.25">
      <c r="A1722" s="53" t="s">
        <v>27</v>
      </c>
      <c r="B1722" s="53">
        <v>88248</v>
      </c>
      <c r="C1722" s="229" t="s">
        <v>1138</v>
      </c>
      <c r="D1722" s="229"/>
      <c r="E1722" s="229"/>
      <c r="F1722" s="229"/>
      <c r="G1722" s="31" t="s">
        <v>1129</v>
      </c>
      <c r="H1722" s="188">
        <v>1</v>
      </c>
      <c r="I1722" s="162">
        <v>14.28</v>
      </c>
      <c r="J1722" s="162">
        <f>H1722*I1722</f>
        <v>14.28</v>
      </c>
    </row>
    <row r="1723" spans="1:10" s="187" customFormat="1" ht="15" customHeight="1" x14ac:dyDescent="0.25">
      <c r="A1723" s="53" t="s">
        <v>27</v>
      </c>
      <c r="B1723" s="53">
        <v>88267</v>
      </c>
      <c r="C1723" s="229" t="s">
        <v>1137</v>
      </c>
      <c r="D1723" s="229"/>
      <c r="E1723" s="229"/>
      <c r="F1723" s="229"/>
      <c r="G1723" s="31" t="s">
        <v>1129</v>
      </c>
      <c r="H1723" s="188">
        <v>1</v>
      </c>
      <c r="I1723" s="162">
        <v>18.23</v>
      </c>
      <c r="J1723" s="162">
        <f>H1723*I1723</f>
        <v>18.23</v>
      </c>
    </row>
    <row r="1724" spans="1:10" s="187" customFormat="1" ht="15" customHeight="1" x14ac:dyDescent="0.25">
      <c r="A1724" s="20"/>
      <c r="B1724" s="20"/>
      <c r="C1724" s="230" t="s">
        <v>1131</v>
      </c>
      <c r="D1724" s="230"/>
      <c r="E1724" s="230"/>
      <c r="F1724" s="230"/>
      <c r="G1724" s="230"/>
      <c r="H1724" s="230"/>
      <c r="I1724" s="230"/>
      <c r="J1724" s="162">
        <f>SUM(J1722:J1723)</f>
        <v>32.51</v>
      </c>
    </row>
    <row r="1725" spans="1:10" s="187" customFormat="1" ht="15" customHeight="1" x14ac:dyDescent="0.25">
      <c r="A1725" s="20"/>
      <c r="B1725" s="20"/>
      <c r="C1725" s="230" t="s">
        <v>1132</v>
      </c>
      <c r="D1725" s="230"/>
      <c r="E1725" s="230"/>
      <c r="F1725" s="230"/>
      <c r="G1725" s="230"/>
      <c r="H1725" s="230"/>
      <c r="I1725" s="230"/>
      <c r="J1725" s="164">
        <v>0</v>
      </c>
    </row>
    <row r="1726" spans="1:10" s="187" customFormat="1" x14ac:dyDescent="0.25">
      <c r="A1726" s="20"/>
      <c r="B1726" s="20"/>
      <c r="C1726" s="165"/>
      <c r="D1726" s="20"/>
      <c r="E1726" s="20"/>
      <c r="F1726" s="20"/>
      <c r="G1726" s="20"/>
      <c r="H1726" s="20"/>
      <c r="I1726" s="20"/>
      <c r="J1726" s="166"/>
    </row>
    <row r="1727" spans="1:10" s="187" customFormat="1" ht="15" customHeight="1" x14ac:dyDescent="0.25">
      <c r="A1727" s="20"/>
      <c r="B1727" s="20"/>
      <c r="C1727" s="230" t="s">
        <v>1133</v>
      </c>
      <c r="D1727" s="230"/>
      <c r="E1727" s="230"/>
      <c r="F1727" s="230"/>
      <c r="G1727" s="230"/>
      <c r="H1727" s="230"/>
      <c r="I1727" s="230"/>
      <c r="J1727" s="164">
        <f>SUM(J1724:J1725)</f>
        <v>32.51</v>
      </c>
    </row>
    <row r="1728" spans="1:10" s="187" customFormat="1" x14ac:dyDescent="0.25">
      <c r="A1728" s="20"/>
      <c r="B1728" s="20"/>
      <c r="C1728" s="229"/>
      <c r="D1728" s="229"/>
      <c r="E1728" s="229"/>
      <c r="F1728" s="229"/>
      <c r="G1728" s="229"/>
      <c r="H1728" s="229"/>
      <c r="I1728" s="229"/>
      <c r="J1728" s="229"/>
    </row>
    <row r="1729" spans="1:10" s="187" customFormat="1" ht="21" customHeight="1" x14ac:dyDescent="0.25">
      <c r="A1729" s="20"/>
      <c r="B1729" s="20"/>
      <c r="C1729" s="228" t="s">
        <v>1163</v>
      </c>
      <c r="D1729" s="228"/>
      <c r="E1729" s="228"/>
      <c r="F1729" s="228"/>
      <c r="G1729" s="158" t="s">
        <v>53</v>
      </c>
      <c r="H1729" s="157" t="s">
        <v>1164</v>
      </c>
      <c r="I1729" s="157" t="s">
        <v>1126</v>
      </c>
      <c r="J1729" s="159" t="s">
        <v>1127</v>
      </c>
    </row>
    <row r="1730" spans="1:10" s="187" customFormat="1" ht="15" customHeight="1" x14ac:dyDescent="0.25">
      <c r="A1730" s="53" t="s">
        <v>1467</v>
      </c>
      <c r="B1730" s="53" t="s">
        <v>1250</v>
      </c>
      <c r="C1730" s="229" t="s">
        <v>1470</v>
      </c>
      <c r="D1730" s="229"/>
      <c r="E1730" s="229"/>
      <c r="F1730" s="229"/>
      <c r="G1730" s="31" t="s">
        <v>1166</v>
      </c>
      <c r="H1730" s="188">
        <v>1</v>
      </c>
      <c r="I1730" s="162">
        <v>449.9</v>
      </c>
      <c r="J1730" s="162">
        <f>H1730*I1730</f>
        <v>449.9</v>
      </c>
    </row>
    <row r="1731" spans="1:10" s="187" customFormat="1" ht="15" customHeight="1" x14ac:dyDescent="0.25">
      <c r="A1731" s="53" t="s">
        <v>75</v>
      </c>
      <c r="B1731" s="53" t="s">
        <v>1468</v>
      </c>
      <c r="C1731" s="229" t="s">
        <v>1469</v>
      </c>
      <c r="D1731" s="229"/>
      <c r="E1731" s="229"/>
      <c r="F1731" s="229"/>
      <c r="G1731" s="31" t="s">
        <v>1166</v>
      </c>
      <c r="H1731" s="188">
        <v>0.28000000000000003</v>
      </c>
      <c r="I1731" s="162">
        <v>0.16</v>
      </c>
      <c r="J1731" s="162">
        <f>H1731*I1731</f>
        <v>4.4800000000000006E-2</v>
      </c>
    </row>
    <row r="1732" spans="1:10" s="187" customFormat="1" ht="15" customHeight="1" x14ac:dyDescent="0.25">
      <c r="A1732" s="20"/>
      <c r="B1732" s="20"/>
      <c r="C1732" s="230" t="s">
        <v>1167</v>
      </c>
      <c r="D1732" s="230"/>
      <c r="E1732" s="230"/>
      <c r="F1732" s="230"/>
      <c r="G1732" s="230"/>
      <c r="H1732" s="230"/>
      <c r="I1732" s="230"/>
      <c r="J1732" s="164">
        <f>SUM(J1730:J1731)</f>
        <v>449.94479999999999</v>
      </c>
    </row>
    <row r="1733" spans="1:10" s="187" customFormat="1" x14ac:dyDescent="0.25">
      <c r="A1733" s="20"/>
      <c r="B1733" s="20"/>
      <c r="C1733" s="229"/>
      <c r="D1733" s="229"/>
      <c r="E1733" s="229"/>
      <c r="F1733" s="229"/>
      <c r="G1733" s="229"/>
      <c r="H1733" s="229"/>
      <c r="I1733" s="229"/>
      <c r="J1733" s="229"/>
    </row>
    <row r="1734" spans="1:10" s="187" customFormat="1" ht="15" customHeight="1" x14ac:dyDescent="0.25">
      <c r="A1734" s="20"/>
      <c r="B1734" s="20"/>
      <c r="C1734" s="228" t="s">
        <v>1134</v>
      </c>
      <c r="D1734" s="228"/>
      <c r="E1734" s="228"/>
      <c r="F1734" s="228"/>
      <c r="G1734" s="228"/>
      <c r="H1734" s="228"/>
      <c r="I1734" s="228"/>
      <c r="J1734" s="167">
        <f>J1727+J1732</f>
        <v>482.45479999999998</v>
      </c>
    </row>
    <row r="1735" spans="1:10" s="187" customFormat="1" x14ac:dyDescent="0.25">
      <c r="A1735" s="20"/>
      <c r="B1735" s="20"/>
      <c r="C1735" s="229"/>
      <c r="D1735" s="229"/>
      <c r="E1735" s="229"/>
      <c r="F1735" s="229"/>
      <c r="G1735" s="229"/>
      <c r="H1735" s="229"/>
      <c r="I1735" s="229"/>
      <c r="J1735" s="229"/>
    </row>
    <row r="1736" spans="1:10" s="187" customFormat="1" ht="15" customHeight="1" x14ac:dyDescent="0.25">
      <c r="A1736" s="20"/>
      <c r="B1736" s="20"/>
      <c r="C1736" s="228" t="s">
        <v>1135</v>
      </c>
      <c r="D1736" s="228"/>
      <c r="E1736" s="228"/>
      <c r="F1736" s="228"/>
      <c r="G1736" s="228"/>
      <c r="H1736" s="228"/>
      <c r="I1736" s="228"/>
      <c r="J1736" s="167">
        <v>0</v>
      </c>
    </row>
    <row r="1737" spans="1:10" s="187" customFormat="1" x14ac:dyDescent="0.25">
      <c r="A1737" s="20"/>
      <c r="B1737" s="20"/>
      <c r="C1737" s="229"/>
      <c r="D1737" s="229"/>
      <c r="E1737" s="229"/>
      <c r="F1737" s="229"/>
      <c r="G1737" s="229"/>
      <c r="H1737" s="229"/>
      <c r="I1737" s="229"/>
      <c r="J1737" s="229"/>
    </row>
    <row r="1738" spans="1:10" s="187" customFormat="1" ht="15" customHeight="1" x14ac:dyDescent="0.25">
      <c r="A1738" s="20"/>
      <c r="B1738" s="20"/>
      <c r="C1738" s="228" t="s">
        <v>1136</v>
      </c>
      <c r="D1738" s="228"/>
      <c r="E1738" s="228"/>
      <c r="F1738" s="228"/>
      <c r="G1738" s="228"/>
      <c r="H1738" s="228"/>
      <c r="I1738" s="228"/>
      <c r="J1738" s="167">
        <f>J1734+J1736</f>
        <v>482.45479999999998</v>
      </c>
    </row>
    <row r="1742" spans="1:10" s="187" customFormat="1" ht="15" customHeight="1" x14ac:dyDescent="0.25">
      <c r="A1742" s="155" t="s">
        <v>1121</v>
      </c>
      <c r="B1742" s="156" t="s">
        <v>941</v>
      </c>
      <c r="C1742" s="231" t="s">
        <v>1471</v>
      </c>
      <c r="D1742" s="231"/>
      <c r="E1742" s="231"/>
      <c r="F1742" s="231"/>
      <c r="G1742" s="231" t="s">
        <v>1122</v>
      </c>
      <c r="H1742" s="231"/>
      <c r="I1742" s="231"/>
      <c r="J1742" s="157" t="s">
        <v>1122</v>
      </c>
    </row>
    <row r="1743" spans="1:10" s="187" customFormat="1" x14ac:dyDescent="0.25">
      <c r="A1743" s="20"/>
      <c r="B1743" s="20"/>
      <c r="C1743" s="229"/>
      <c r="D1743" s="229"/>
      <c r="E1743" s="229"/>
      <c r="F1743" s="229"/>
      <c r="G1743" s="229"/>
      <c r="H1743" s="229"/>
      <c r="I1743" s="229"/>
      <c r="J1743" s="229"/>
    </row>
    <row r="1744" spans="1:10" s="187" customFormat="1" ht="21" customHeight="1" x14ac:dyDescent="0.25">
      <c r="A1744" s="53" t="s">
        <v>1123</v>
      </c>
      <c r="B1744" s="53" t="s">
        <v>21</v>
      </c>
      <c r="C1744" s="228" t="s">
        <v>1124</v>
      </c>
      <c r="D1744" s="228"/>
      <c r="E1744" s="228"/>
      <c r="F1744" s="228"/>
      <c r="G1744" s="158" t="s">
        <v>53</v>
      </c>
      <c r="H1744" s="157" t="s">
        <v>1125</v>
      </c>
      <c r="I1744" s="157" t="s">
        <v>1126</v>
      </c>
      <c r="J1744" s="159" t="s">
        <v>1127</v>
      </c>
    </row>
    <row r="1745" spans="1:10" s="187" customFormat="1" ht="15" customHeight="1" x14ac:dyDescent="0.25">
      <c r="A1745" s="53" t="s">
        <v>27</v>
      </c>
      <c r="B1745" s="53">
        <v>88248</v>
      </c>
      <c r="C1745" s="229" t="s">
        <v>1138</v>
      </c>
      <c r="D1745" s="229"/>
      <c r="E1745" s="229"/>
      <c r="F1745" s="229"/>
      <c r="G1745" s="31" t="s">
        <v>1129</v>
      </c>
      <c r="H1745" s="188">
        <v>0.65</v>
      </c>
      <c r="I1745" s="162">
        <v>14.28</v>
      </c>
      <c r="J1745" s="162">
        <f>H1745*I1745</f>
        <v>9.282</v>
      </c>
    </row>
    <row r="1746" spans="1:10" s="187" customFormat="1" ht="15" customHeight="1" x14ac:dyDescent="0.25">
      <c r="A1746" s="53" t="s">
        <v>27</v>
      </c>
      <c r="B1746" s="53">
        <v>88267</v>
      </c>
      <c r="C1746" s="229" t="s">
        <v>1137</v>
      </c>
      <c r="D1746" s="229"/>
      <c r="E1746" s="229"/>
      <c r="F1746" s="229"/>
      <c r="G1746" s="31" t="s">
        <v>1129</v>
      </c>
      <c r="H1746" s="188">
        <v>0.65</v>
      </c>
      <c r="I1746" s="162">
        <v>18.23</v>
      </c>
      <c r="J1746" s="162">
        <f>H1746*I1746</f>
        <v>11.849500000000001</v>
      </c>
    </row>
    <row r="1747" spans="1:10" s="187" customFormat="1" ht="15" customHeight="1" x14ac:dyDescent="0.25">
      <c r="A1747" s="20"/>
      <c r="B1747" s="20"/>
      <c r="C1747" s="230" t="s">
        <v>1131</v>
      </c>
      <c r="D1747" s="230"/>
      <c r="E1747" s="230"/>
      <c r="F1747" s="230"/>
      <c r="G1747" s="230"/>
      <c r="H1747" s="230"/>
      <c r="I1747" s="230"/>
      <c r="J1747" s="162">
        <f>SUM(J1745:J1746)</f>
        <v>21.131500000000003</v>
      </c>
    </row>
    <row r="1748" spans="1:10" s="187" customFormat="1" ht="15" customHeight="1" x14ac:dyDescent="0.25">
      <c r="A1748" s="20"/>
      <c r="B1748" s="20"/>
      <c r="C1748" s="230" t="s">
        <v>1132</v>
      </c>
      <c r="D1748" s="230"/>
      <c r="E1748" s="230"/>
      <c r="F1748" s="230"/>
      <c r="G1748" s="230"/>
      <c r="H1748" s="230"/>
      <c r="I1748" s="230"/>
      <c r="J1748" s="164">
        <v>0</v>
      </c>
    </row>
    <row r="1749" spans="1:10" s="187" customFormat="1" x14ac:dyDescent="0.25">
      <c r="A1749" s="20"/>
      <c r="B1749" s="20"/>
      <c r="C1749" s="165"/>
      <c r="D1749" s="20"/>
      <c r="E1749" s="20"/>
      <c r="F1749" s="20"/>
      <c r="G1749" s="20"/>
      <c r="H1749" s="20"/>
      <c r="I1749" s="20"/>
      <c r="J1749" s="166"/>
    </row>
    <row r="1750" spans="1:10" s="187" customFormat="1" ht="15" customHeight="1" x14ac:dyDescent="0.25">
      <c r="A1750" s="20"/>
      <c r="B1750" s="20"/>
      <c r="C1750" s="230" t="s">
        <v>1133</v>
      </c>
      <c r="D1750" s="230"/>
      <c r="E1750" s="230"/>
      <c r="F1750" s="230"/>
      <c r="G1750" s="230"/>
      <c r="H1750" s="230"/>
      <c r="I1750" s="230"/>
      <c r="J1750" s="164">
        <f>SUM(J1747:J1748)</f>
        <v>21.131500000000003</v>
      </c>
    </row>
    <row r="1751" spans="1:10" s="187" customFormat="1" x14ac:dyDescent="0.25">
      <c r="A1751" s="20"/>
      <c r="B1751" s="20"/>
      <c r="C1751" s="229"/>
      <c r="D1751" s="229"/>
      <c r="E1751" s="229"/>
      <c r="F1751" s="229"/>
      <c r="G1751" s="229"/>
      <c r="H1751" s="229"/>
      <c r="I1751" s="229"/>
      <c r="J1751" s="229"/>
    </row>
    <row r="1752" spans="1:10" s="187" customFormat="1" ht="21" customHeight="1" x14ac:dyDescent="0.25">
      <c r="A1752" s="20"/>
      <c r="B1752" s="20"/>
      <c r="C1752" s="228" t="s">
        <v>1163</v>
      </c>
      <c r="D1752" s="228"/>
      <c r="E1752" s="228"/>
      <c r="F1752" s="228"/>
      <c r="G1752" s="158" t="s">
        <v>53</v>
      </c>
      <c r="H1752" s="157" t="s">
        <v>1164</v>
      </c>
      <c r="I1752" s="157" t="s">
        <v>1126</v>
      </c>
      <c r="J1752" s="159" t="s">
        <v>1127</v>
      </c>
    </row>
    <row r="1753" spans="1:10" s="187" customFormat="1" ht="15" customHeight="1" x14ac:dyDescent="0.25">
      <c r="A1753" s="53" t="s">
        <v>1467</v>
      </c>
      <c r="B1753" s="53" t="s">
        <v>1260</v>
      </c>
      <c r="C1753" s="229" t="s">
        <v>1471</v>
      </c>
      <c r="D1753" s="229"/>
      <c r="E1753" s="229"/>
      <c r="F1753" s="229"/>
      <c r="G1753" s="31" t="s">
        <v>1166</v>
      </c>
      <c r="H1753" s="188">
        <v>1</v>
      </c>
      <c r="I1753" s="162">
        <v>121.48</v>
      </c>
      <c r="J1753" s="162">
        <f>H1753*I1753</f>
        <v>121.48</v>
      </c>
    </row>
    <row r="1754" spans="1:10" s="187" customFormat="1" ht="15" customHeight="1" x14ac:dyDescent="0.25">
      <c r="A1754" s="53" t="s">
        <v>75</v>
      </c>
      <c r="B1754" s="53" t="s">
        <v>1468</v>
      </c>
      <c r="C1754" s="229" t="s">
        <v>1469</v>
      </c>
      <c r="D1754" s="229"/>
      <c r="E1754" s="229"/>
      <c r="F1754" s="229"/>
      <c r="G1754" s="31" t="s">
        <v>1166</v>
      </c>
      <c r="H1754" s="188">
        <v>0.28000000000000003</v>
      </c>
      <c r="I1754" s="162">
        <v>0.16</v>
      </c>
      <c r="J1754" s="162">
        <f>H1754*I1754</f>
        <v>4.4800000000000006E-2</v>
      </c>
    </row>
    <row r="1755" spans="1:10" s="187" customFormat="1" ht="15" customHeight="1" x14ac:dyDescent="0.25">
      <c r="A1755" s="20"/>
      <c r="B1755" s="20"/>
      <c r="C1755" s="230" t="s">
        <v>1167</v>
      </c>
      <c r="D1755" s="230"/>
      <c r="E1755" s="230"/>
      <c r="F1755" s="230"/>
      <c r="G1755" s="230"/>
      <c r="H1755" s="230"/>
      <c r="I1755" s="230"/>
      <c r="J1755" s="164">
        <f>SUM(J1753:J1754)</f>
        <v>121.5248</v>
      </c>
    </row>
    <row r="1756" spans="1:10" s="187" customFormat="1" x14ac:dyDescent="0.25">
      <c r="A1756" s="20"/>
      <c r="B1756" s="20"/>
      <c r="C1756" s="229"/>
      <c r="D1756" s="229"/>
      <c r="E1756" s="229"/>
      <c r="F1756" s="229"/>
      <c r="G1756" s="229"/>
      <c r="H1756" s="229"/>
      <c r="I1756" s="229"/>
      <c r="J1756" s="229"/>
    </row>
    <row r="1757" spans="1:10" s="187" customFormat="1" ht="15" customHeight="1" x14ac:dyDescent="0.25">
      <c r="A1757" s="20"/>
      <c r="B1757" s="20"/>
      <c r="C1757" s="228" t="s">
        <v>1134</v>
      </c>
      <c r="D1757" s="228"/>
      <c r="E1757" s="228"/>
      <c r="F1757" s="228"/>
      <c r="G1757" s="228"/>
      <c r="H1757" s="228"/>
      <c r="I1757" s="228"/>
      <c r="J1757" s="167">
        <f>J1750+J1755</f>
        <v>142.65629999999999</v>
      </c>
    </row>
    <row r="1758" spans="1:10" s="187" customFormat="1" x14ac:dyDescent="0.25">
      <c r="A1758" s="20"/>
      <c r="B1758" s="20"/>
      <c r="C1758" s="229"/>
      <c r="D1758" s="229"/>
      <c r="E1758" s="229"/>
      <c r="F1758" s="229"/>
      <c r="G1758" s="229"/>
      <c r="H1758" s="229"/>
      <c r="I1758" s="229"/>
      <c r="J1758" s="229"/>
    </row>
    <row r="1759" spans="1:10" s="187" customFormat="1" ht="15" customHeight="1" x14ac:dyDescent="0.25">
      <c r="A1759" s="20"/>
      <c r="B1759" s="20"/>
      <c r="C1759" s="228" t="s">
        <v>1135</v>
      </c>
      <c r="D1759" s="228"/>
      <c r="E1759" s="228"/>
      <c r="F1759" s="228"/>
      <c r="G1759" s="228"/>
      <c r="H1759" s="228"/>
      <c r="I1759" s="228"/>
      <c r="J1759" s="167">
        <v>0</v>
      </c>
    </row>
    <row r="1760" spans="1:10" s="187" customFormat="1" x14ac:dyDescent="0.25">
      <c r="A1760" s="20"/>
      <c r="B1760" s="20"/>
      <c r="C1760" s="229"/>
      <c r="D1760" s="229"/>
      <c r="E1760" s="229"/>
      <c r="F1760" s="229"/>
      <c r="G1760" s="229"/>
      <c r="H1760" s="229"/>
      <c r="I1760" s="229"/>
      <c r="J1760" s="229"/>
    </row>
    <row r="1761" spans="1:10" s="187" customFormat="1" ht="15" customHeight="1" x14ac:dyDescent="0.25">
      <c r="A1761" s="20"/>
      <c r="B1761" s="20"/>
      <c r="C1761" s="228" t="s">
        <v>1136</v>
      </c>
      <c r="D1761" s="228"/>
      <c r="E1761" s="228"/>
      <c r="F1761" s="228"/>
      <c r="G1761" s="228"/>
      <c r="H1761" s="228"/>
      <c r="I1761" s="228"/>
      <c r="J1761" s="167">
        <f>J1757+J1759</f>
        <v>142.65629999999999</v>
      </c>
    </row>
    <row r="1763" spans="1:10" ht="35.25" customHeight="1" x14ac:dyDescent="0.25">
      <c r="D1763" s="20" t="s">
        <v>1064</v>
      </c>
      <c r="E1763" s="20"/>
      <c r="F1763" s="62"/>
    </row>
    <row r="1764" spans="1:10" x14ac:dyDescent="0.25">
      <c r="D1764" s="20"/>
      <c r="E1764" s="62"/>
      <c r="F1764" s="20" t="s">
        <v>1066</v>
      </c>
    </row>
    <row r="1765" spans="1:10" x14ac:dyDescent="0.25">
      <c r="D1765" s="20"/>
      <c r="E1765" s="62"/>
      <c r="F1765" s="20" t="s">
        <v>1067</v>
      </c>
    </row>
    <row r="1766" spans="1:10" x14ac:dyDescent="0.25">
      <c r="D1766" s="20"/>
      <c r="E1766" s="20"/>
      <c r="F1766" s="20"/>
    </row>
  </sheetData>
  <mergeCells count="1209">
    <mergeCell ref="C30:J30"/>
    <mergeCell ref="C31:I31"/>
    <mergeCell ref="C32:J32"/>
    <mergeCell ref="C33:I33"/>
    <mergeCell ref="C34:J34"/>
    <mergeCell ref="C35:I35"/>
    <mergeCell ref="D37:G37"/>
    <mergeCell ref="H37:J37"/>
    <mergeCell ref="C21:I21"/>
    <mergeCell ref="C22:J22"/>
    <mergeCell ref="C23:F23"/>
    <mergeCell ref="C24:F24"/>
    <mergeCell ref="C25:F25"/>
    <mergeCell ref="C26:I26"/>
    <mergeCell ref="C27:I27"/>
    <mergeCell ref="C29:I29"/>
    <mergeCell ref="A1:J1"/>
    <mergeCell ref="C5:I5"/>
    <mergeCell ref="C6:J6"/>
    <mergeCell ref="C7:F7"/>
    <mergeCell ref="C8:F8"/>
    <mergeCell ref="C9:F9"/>
    <mergeCell ref="C10:I10"/>
    <mergeCell ref="C11:I11"/>
    <mergeCell ref="C13:I13"/>
    <mergeCell ref="C14:J14"/>
    <mergeCell ref="C15:I15"/>
    <mergeCell ref="C16:J16"/>
    <mergeCell ref="C17:I17"/>
    <mergeCell ref="C18:J18"/>
    <mergeCell ref="C19:I19"/>
    <mergeCell ref="C63:J63"/>
    <mergeCell ref="C64:I64"/>
    <mergeCell ref="C65:J65"/>
    <mergeCell ref="C66:I66"/>
    <mergeCell ref="C67:J67"/>
    <mergeCell ref="C68:I68"/>
    <mergeCell ref="C54:I54"/>
    <mergeCell ref="C55:J55"/>
    <mergeCell ref="C56:F56"/>
    <mergeCell ref="C57:F57"/>
    <mergeCell ref="C58:F58"/>
    <mergeCell ref="C59:I59"/>
    <mergeCell ref="C60:I60"/>
    <mergeCell ref="C62:I62"/>
    <mergeCell ref="C38:I38"/>
    <mergeCell ref="C39:J39"/>
    <mergeCell ref="C40:F40"/>
    <mergeCell ref="C41:F41"/>
    <mergeCell ref="C42:F42"/>
    <mergeCell ref="C43:I43"/>
    <mergeCell ref="C44:I44"/>
    <mergeCell ref="C46:I46"/>
    <mergeCell ref="C47:J47"/>
    <mergeCell ref="C48:I48"/>
    <mergeCell ref="C49:J49"/>
    <mergeCell ref="C50:I50"/>
    <mergeCell ref="C51:J51"/>
    <mergeCell ref="C52:I52"/>
    <mergeCell ref="C72:I72"/>
    <mergeCell ref="C73:J73"/>
    <mergeCell ref="C74:F74"/>
    <mergeCell ref="C75:F75"/>
    <mergeCell ref="C76:F76"/>
    <mergeCell ref="C77:I77"/>
    <mergeCell ref="C78:I78"/>
    <mergeCell ref="C80:I80"/>
    <mergeCell ref="C81:J81"/>
    <mergeCell ref="C82:I82"/>
    <mergeCell ref="C83:J83"/>
    <mergeCell ref="C84:I84"/>
    <mergeCell ref="C85:J85"/>
    <mergeCell ref="C86:I86"/>
    <mergeCell ref="C88:I88"/>
    <mergeCell ref="C89:J89"/>
    <mergeCell ref="C70:J70"/>
    <mergeCell ref="C101:I101"/>
    <mergeCell ref="C102:I102"/>
    <mergeCell ref="C103:I103"/>
    <mergeCell ref="C105:I105"/>
    <mergeCell ref="C106:F106"/>
    <mergeCell ref="C107:F107"/>
    <mergeCell ref="C108:F108"/>
    <mergeCell ref="C109:I109"/>
    <mergeCell ref="C110:I110"/>
    <mergeCell ref="C111:I111"/>
    <mergeCell ref="C112:F112"/>
    <mergeCell ref="C113:F113"/>
    <mergeCell ref="C114:I114"/>
    <mergeCell ref="C90:F90"/>
    <mergeCell ref="C91:F91"/>
    <mergeCell ref="C92:I92"/>
    <mergeCell ref="C93:I93"/>
    <mergeCell ref="C94:I94"/>
    <mergeCell ref="C95:J95"/>
    <mergeCell ref="C96:D96"/>
    <mergeCell ref="F96:G96"/>
    <mergeCell ref="H96:I96"/>
    <mergeCell ref="C97:D97"/>
    <mergeCell ref="F97:G97"/>
    <mergeCell ref="H97:I97"/>
    <mergeCell ref="C98:D98"/>
    <mergeCell ref="F98:G98"/>
    <mergeCell ref="H98:I98"/>
    <mergeCell ref="C99:I99"/>
    <mergeCell ref="C100:J100"/>
    <mergeCell ref="C128:F128"/>
    <mergeCell ref="C129:F129"/>
    <mergeCell ref="C130:F130"/>
    <mergeCell ref="C131:F131"/>
    <mergeCell ref="C132:F132"/>
    <mergeCell ref="C133:I133"/>
    <mergeCell ref="C134:I134"/>
    <mergeCell ref="C135:I135"/>
    <mergeCell ref="C136:I136"/>
    <mergeCell ref="C138:I138"/>
    <mergeCell ref="C139:J139"/>
    <mergeCell ref="C140:F140"/>
    <mergeCell ref="C141:F141"/>
    <mergeCell ref="C142:I142"/>
    <mergeCell ref="C115:I115"/>
    <mergeCell ref="C116:I116"/>
    <mergeCell ref="C117:I117"/>
    <mergeCell ref="C119:I119"/>
    <mergeCell ref="C120:F120"/>
    <mergeCell ref="C121:F121"/>
    <mergeCell ref="C122:F122"/>
    <mergeCell ref="C123:F123"/>
    <mergeCell ref="C124:F124"/>
    <mergeCell ref="C125:I125"/>
    <mergeCell ref="C126:I126"/>
    <mergeCell ref="C127:I127"/>
    <mergeCell ref="C160:F160"/>
    <mergeCell ref="C161:F161"/>
    <mergeCell ref="C162:F162"/>
    <mergeCell ref="C163:F163"/>
    <mergeCell ref="C164:F164"/>
    <mergeCell ref="C165:I165"/>
    <mergeCell ref="C166:I166"/>
    <mergeCell ref="C167:I167"/>
    <mergeCell ref="C168:I168"/>
    <mergeCell ref="C170:I170"/>
    <mergeCell ref="C171:J171"/>
    <mergeCell ref="C172:F172"/>
    <mergeCell ref="C173:F173"/>
    <mergeCell ref="C174:F174"/>
    <mergeCell ref="C143:J143"/>
    <mergeCell ref="C144:I144"/>
    <mergeCell ref="C145:J145"/>
    <mergeCell ref="C146:I146"/>
    <mergeCell ref="C147:J147"/>
    <mergeCell ref="C148:I148"/>
    <mergeCell ref="C150:I150"/>
    <mergeCell ref="C151:F151"/>
    <mergeCell ref="C152:F152"/>
    <mergeCell ref="C153:F153"/>
    <mergeCell ref="C154:I154"/>
    <mergeCell ref="C155:I155"/>
    <mergeCell ref="C157:I157"/>
    <mergeCell ref="C158:F158"/>
    <mergeCell ref="C159:F159"/>
    <mergeCell ref="C175:I175"/>
    <mergeCell ref="C176:I176"/>
    <mergeCell ref="C178:I178"/>
    <mergeCell ref="C179:J179"/>
    <mergeCell ref="C180:F180"/>
    <mergeCell ref="C181:F181"/>
    <mergeCell ref="C182:F182"/>
    <mergeCell ref="C183:F183"/>
    <mergeCell ref="C184:F184"/>
    <mergeCell ref="C185:F185"/>
    <mergeCell ref="C186:F186"/>
    <mergeCell ref="C187:I187"/>
    <mergeCell ref="C188:J188"/>
    <mergeCell ref="C189:I189"/>
    <mergeCell ref="C190:J190"/>
    <mergeCell ref="C191:I191"/>
    <mergeCell ref="C192:J192"/>
    <mergeCell ref="C193:I193"/>
    <mergeCell ref="C203:I203"/>
    <mergeCell ref="C204:J204"/>
    <mergeCell ref="C205:F205"/>
    <mergeCell ref="C206:F206"/>
    <mergeCell ref="C207:F207"/>
    <mergeCell ref="C208:I208"/>
    <mergeCell ref="C209:I209"/>
    <mergeCell ref="C211:I211"/>
    <mergeCell ref="C212:J212"/>
    <mergeCell ref="C213:F213"/>
    <mergeCell ref="C214:F214"/>
    <mergeCell ref="C215:F215"/>
    <mergeCell ref="C216:F216"/>
    <mergeCell ref="C217:F217"/>
    <mergeCell ref="C218:I218"/>
    <mergeCell ref="C219:J219"/>
    <mergeCell ref="C220:I220"/>
    <mergeCell ref="C221:J221"/>
    <mergeCell ref="C222:I222"/>
    <mergeCell ref="C223:J223"/>
    <mergeCell ref="C224:I224"/>
    <mergeCell ref="C236:I236"/>
    <mergeCell ref="C237:J237"/>
    <mergeCell ref="C238:F238"/>
    <mergeCell ref="C239:F239"/>
    <mergeCell ref="C240:F240"/>
    <mergeCell ref="C241:I241"/>
    <mergeCell ref="C242:I242"/>
    <mergeCell ref="C244:I244"/>
    <mergeCell ref="C245:J245"/>
    <mergeCell ref="C246:F246"/>
    <mergeCell ref="C247:F247"/>
    <mergeCell ref="C248:F248"/>
    <mergeCell ref="C249:F249"/>
    <mergeCell ref="C250:F250"/>
    <mergeCell ref="C251:I251"/>
    <mergeCell ref="C252:J252"/>
    <mergeCell ref="C253:I253"/>
    <mergeCell ref="C254:J254"/>
    <mergeCell ref="C255:I255"/>
    <mergeCell ref="C256:J256"/>
    <mergeCell ref="C257:I257"/>
    <mergeCell ref="C266:I266"/>
    <mergeCell ref="C267:J267"/>
    <mergeCell ref="C268:F268"/>
    <mergeCell ref="C269:F269"/>
    <mergeCell ref="C270:F270"/>
    <mergeCell ref="C271:I271"/>
    <mergeCell ref="C272:I272"/>
    <mergeCell ref="C274:I274"/>
    <mergeCell ref="C275:J275"/>
    <mergeCell ref="C276:F276"/>
    <mergeCell ref="C277:F277"/>
    <mergeCell ref="C278:F278"/>
    <mergeCell ref="C279:F279"/>
    <mergeCell ref="C280:F280"/>
    <mergeCell ref="C281:I281"/>
    <mergeCell ref="C282:J282"/>
    <mergeCell ref="C283:I283"/>
    <mergeCell ref="C284:J284"/>
    <mergeCell ref="C285:I285"/>
    <mergeCell ref="C286:J286"/>
    <mergeCell ref="C287:I287"/>
    <mergeCell ref="C299:I299"/>
    <mergeCell ref="C300:J300"/>
    <mergeCell ref="C301:F301"/>
    <mergeCell ref="C302:F302"/>
    <mergeCell ref="C303:F303"/>
    <mergeCell ref="C304:I304"/>
    <mergeCell ref="C305:I305"/>
    <mergeCell ref="C307:I307"/>
    <mergeCell ref="C308:J308"/>
    <mergeCell ref="C309:F309"/>
    <mergeCell ref="C310:F310"/>
    <mergeCell ref="C311:F311"/>
    <mergeCell ref="C312:F312"/>
    <mergeCell ref="C313:F313"/>
    <mergeCell ref="C314:I314"/>
    <mergeCell ref="C315:J315"/>
    <mergeCell ref="C316:I316"/>
    <mergeCell ref="C317:J317"/>
    <mergeCell ref="C318:I318"/>
    <mergeCell ref="C319:J319"/>
    <mergeCell ref="C320:I320"/>
    <mergeCell ref="C322:J322"/>
    <mergeCell ref="C326:H326"/>
    <mergeCell ref="I326:J326"/>
    <mergeCell ref="C327:J327"/>
    <mergeCell ref="C328:J328"/>
    <mergeCell ref="C329:J329"/>
    <mergeCell ref="D331:F331"/>
    <mergeCell ref="G331:J331"/>
    <mergeCell ref="C332:I332"/>
    <mergeCell ref="C333:J333"/>
    <mergeCell ref="C334:F334"/>
    <mergeCell ref="C335:F335"/>
    <mergeCell ref="C336:F336"/>
    <mergeCell ref="C337:I337"/>
    <mergeCell ref="C338:I338"/>
    <mergeCell ref="C340:I340"/>
    <mergeCell ref="C341:J341"/>
    <mergeCell ref="C342:F342"/>
    <mergeCell ref="C343:F343"/>
    <mergeCell ref="C344:F344"/>
    <mergeCell ref="C345:F345"/>
    <mergeCell ref="C346:F346"/>
    <mergeCell ref="C347:I347"/>
    <mergeCell ref="C348:J348"/>
    <mergeCell ref="C349:I349"/>
    <mergeCell ref="C350:J350"/>
    <mergeCell ref="C351:I351"/>
    <mergeCell ref="C352:J352"/>
    <mergeCell ref="C353:I353"/>
    <mergeCell ref="C355:J355"/>
    <mergeCell ref="C357:H357"/>
    <mergeCell ref="I357:J357"/>
    <mergeCell ref="C358:H358"/>
    <mergeCell ref="I358:J358"/>
    <mergeCell ref="C362:J362"/>
    <mergeCell ref="C363:J363"/>
    <mergeCell ref="C365:I365"/>
    <mergeCell ref="C366:J366"/>
    <mergeCell ref="C367:F367"/>
    <mergeCell ref="C368:F368"/>
    <mergeCell ref="C369:F369"/>
    <mergeCell ref="C370:I370"/>
    <mergeCell ref="C371:I371"/>
    <mergeCell ref="C373:I373"/>
    <mergeCell ref="C374:J374"/>
    <mergeCell ref="C375:F375"/>
    <mergeCell ref="C376:F376"/>
    <mergeCell ref="C377:F377"/>
    <mergeCell ref="C378:F378"/>
    <mergeCell ref="C379:F379"/>
    <mergeCell ref="C380:F380"/>
    <mergeCell ref="C381:F381"/>
    <mergeCell ref="C382:F382"/>
    <mergeCell ref="C383:F383"/>
    <mergeCell ref="C384:I384"/>
    <mergeCell ref="C385:J385"/>
    <mergeCell ref="C386:I386"/>
    <mergeCell ref="C387:J387"/>
    <mergeCell ref="C388:I388"/>
    <mergeCell ref="C389:J389"/>
    <mergeCell ref="C390:I390"/>
    <mergeCell ref="C392:J392"/>
    <mergeCell ref="C394:J394"/>
    <mergeCell ref="C396:J396"/>
    <mergeCell ref="C397:J397"/>
    <mergeCell ref="C398:I398"/>
    <mergeCell ref="C399:J399"/>
    <mergeCell ref="C400:F400"/>
    <mergeCell ref="C401:F401"/>
    <mergeCell ref="C402:F402"/>
    <mergeCell ref="C403:I403"/>
    <mergeCell ref="C404:I404"/>
    <mergeCell ref="C406:I406"/>
    <mergeCell ref="C407:J407"/>
    <mergeCell ref="C408:F408"/>
    <mergeCell ref="C409:F409"/>
    <mergeCell ref="C410:F410"/>
    <mergeCell ref="C411:F411"/>
    <mergeCell ref="C412:F412"/>
    <mergeCell ref="C413:I413"/>
    <mergeCell ref="C414:J414"/>
    <mergeCell ref="C415:I415"/>
    <mergeCell ref="C416:J416"/>
    <mergeCell ref="C417:I417"/>
    <mergeCell ref="C418:J418"/>
    <mergeCell ref="C419:I419"/>
    <mergeCell ref="C421:J421"/>
    <mergeCell ref="C431:I431"/>
    <mergeCell ref="C432:J432"/>
    <mergeCell ref="C433:F433"/>
    <mergeCell ref="C434:F434"/>
    <mergeCell ref="C435:F435"/>
    <mergeCell ref="C436:I436"/>
    <mergeCell ref="C437:I437"/>
    <mergeCell ref="C439:I439"/>
    <mergeCell ref="C440:J440"/>
    <mergeCell ref="C441:F441"/>
    <mergeCell ref="C442:F442"/>
    <mergeCell ref="C443:F443"/>
    <mergeCell ref="C444:F444"/>
    <mergeCell ref="C445:F445"/>
    <mergeCell ref="C446:F446"/>
    <mergeCell ref="C447:F447"/>
    <mergeCell ref="C448:I448"/>
    <mergeCell ref="C449:J449"/>
    <mergeCell ref="C450:I450"/>
    <mergeCell ref="C451:J451"/>
    <mergeCell ref="C452:I452"/>
    <mergeCell ref="C453:J453"/>
    <mergeCell ref="C454:I454"/>
    <mergeCell ref="C458:H458"/>
    <mergeCell ref="I458:J458"/>
    <mergeCell ref="C461:J461"/>
    <mergeCell ref="C462:J462"/>
    <mergeCell ref="C463:J463"/>
    <mergeCell ref="C464:I464"/>
    <mergeCell ref="C465:J465"/>
    <mergeCell ref="C466:F466"/>
    <mergeCell ref="C467:F467"/>
    <mergeCell ref="C468:F468"/>
    <mergeCell ref="C469:I469"/>
    <mergeCell ref="C470:I470"/>
    <mergeCell ref="C472:I472"/>
    <mergeCell ref="C473:J473"/>
    <mergeCell ref="C474:F474"/>
    <mergeCell ref="C475:F475"/>
    <mergeCell ref="C476:F476"/>
    <mergeCell ref="C477:F477"/>
    <mergeCell ref="C478:F478"/>
    <mergeCell ref="C479:F479"/>
    <mergeCell ref="C480:F480"/>
    <mergeCell ref="C481:I481"/>
    <mergeCell ref="C482:J482"/>
    <mergeCell ref="C483:I483"/>
    <mergeCell ref="C484:J484"/>
    <mergeCell ref="C485:I485"/>
    <mergeCell ref="C486:J486"/>
    <mergeCell ref="C487:I487"/>
    <mergeCell ref="C496:J496"/>
    <mergeCell ref="C497:I497"/>
    <mergeCell ref="C498:J498"/>
    <mergeCell ref="C499:F499"/>
    <mergeCell ref="C500:F500"/>
    <mergeCell ref="C501:F501"/>
    <mergeCell ref="C502:I502"/>
    <mergeCell ref="C503:I503"/>
    <mergeCell ref="C505:I505"/>
    <mergeCell ref="C506:J506"/>
    <mergeCell ref="C507:F507"/>
    <mergeCell ref="C508:F508"/>
    <mergeCell ref="C509:I509"/>
    <mergeCell ref="C510:J510"/>
    <mergeCell ref="C511:I511"/>
    <mergeCell ref="C512:J512"/>
    <mergeCell ref="C513:I513"/>
    <mergeCell ref="C514:J514"/>
    <mergeCell ref="C515:I515"/>
    <mergeCell ref="C532:I532"/>
    <mergeCell ref="C533:J533"/>
    <mergeCell ref="C534:F534"/>
    <mergeCell ref="C535:F535"/>
    <mergeCell ref="C536:F536"/>
    <mergeCell ref="C537:I537"/>
    <mergeCell ref="C538:I538"/>
    <mergeCell ref="C540:I540"/>
    <mergeCell ref="C541:J541"/>
    <mergeCell ref="C542:F542"/>
    <mergeCell ref="C543:F543"/>
    <mergeCell ref="C544:F544"/>
    <mergeCell ref="C545:F545"/>
    <mergeCell ref="C546:F546"/>
    <mergeCell ref="C547:F547"/>
    <mergeCell ref="C548:I548"/>
    <mergeCell ref="C549:J549"/>
    <mergeCell ref="C550:I550"/>
    <mergeCell ref="C551:J551"/>
    <mergeCell ref="C552:I552"/>
    <mergeCell ref="C553:J553"/>
    <mergeCell ref="C554:I554"/>
    <mergeCell ref="C565:I565"/>
    <mergeCell ref="C566:J566"/>
    <mergeCell ref="C567:F567"/>
    <mergeCell ref="C568:F568"/>
    <mergeCell ref="C569:I569"/>
    <mergeCell ref="C570:I570"/>
    <mergeCell ref="C572:I572"/>
    <mergeCell ref="C573:J573"/>
    <mergeCell ref="C574:F574"/>
    <mergeCell ref="C575:F575"/>
    <mergeCell ref="C576:I576"/>
    <mergeCell ref="C577:J577"/>
    <mergeCell ref="C578:I578"/>
    <mergeCell ref="C579:J579"/>
    <mergeCell ref="C580:I580"/>
    <mergeCell ref="C581:J581"/>
    <mergeCell ref="C582:I582"/>
    <mergeCell ref="C584:J584"/>
    <mergeCell ref="C586:H586"/>
    <mergeCell ref="I586:J586"/>
    <mergeCell ref="C588:J588"/>
    <mergeCell ref="C589:J589"/>
    <mergeCell ref="C590:J590"/>
    <mergeCell ref="D594:F594"/>
    <mergeCell ref="G594:J594"/>
    <mergeCell ref="D595:I595"/>
    <mergeCell ref="D596:G596"/>
    <mergeCell ref="H596:J596"/>
    <mergeCell ref="C597:J597"/>
    <mergeCell ref="C598:I598"/>
    <mergeCell ref="C599:J599"/>
    <mergeCell ref="C600:F600"/>
    <mergeCell ref="C601:F601"/>
    <mergeCell ref="C602:F602"/>
    <mergeCell ref="C603:I603"/>
    <mergeCell ref="C604:I604"/>
    <mergeCell ref="C606:I606"/>
    <mergeCell ref="C607:J607"/>
    <mergeCell ref="C608:F608"/>
    <mergeCell ref="C609:F609"/>
    <mergeCell ref="C610:F610"/>
    <mergeCell ref="C611:I611"/>
    <mergeCell ref="C612:J612"/>
    <mergeCell ref="C613:I613"/>
    <mergeCell ref="C614:J614"/>
    <mergeCell ref="C615:I615"/>
    <mergeCell ref="C616:J616"/>
    <mergeCell ref="C617:I617"/>
    <mergeCell ref="C618:J618"/>
    <mergeCell ref="C620:H620"/>
    <mergeCell ref="I620:J620"/>
    <mergeCell ref="C621:J621"/>
    <mergeCell ref="C622:J622"/>
    <mergeCell ref="C623:J623"/>
    <mergeCell ref="D629:F629"/>
    <mergeCell ref="G629:J629"/>
    <mergeCell ref="D630:I630"/>
    <mergeCell ref="D631:G631"/>
    <mergeCell ref="H631:J631"/>
    <mergeCell ref="C632:J632"/>
    <mergeCell ref="C633:I633"/>
    <mergeCell ref="C634:J634"/>
    <mergeCell ref="C635:F635"/>
    <mergeCell ref="C636:F636"/>
    <mergeCell ref="C637:F637"/>
    <mergeCell ref="C638:I638"/>
    <mergeCell ref="C639:I639"/>
    <mergeCell ref="C641:I641"/>
    <mergeCell ref="C642:J642"/>
    <mergeCell ref="C643:F643"/>
    <mergeCell ref="C644:F644"/>
    <mergeCell ref="C645:F645"/>
    <mergeCell ref="C646:F646"/>
    <mergeCell ref="C647:I647"/>
    <mergeCell ref="C648:J648"/>
    <mergeCell ref="C649:I649"/>
    <mergeCell ref="C650:J650"/>
    <mergeCell ref="C651:I651"/>
    <mergeCell ref="C652:J652"/>
    <mergeCell ref="C653:I653"/>
    <mergeCell ref="C655:J655"/>
    <mergeCell ref="C668:I668"/>
    <mergeCell ref="C669:J669"/>
    <mergeCell ref="C670:F670"/>
    <mergeCell ref="C671:F671"/>
    <mergeCell ref="C672:F672"/>
    <mergeCell ref="C673:I673"/>
    <mergeCell ref="C674:I674"/>
    <mergeCell ref="C676:I676"/>
    <mergeCell ref="C677:J677"/>
    <mergeCell ref="C678:F678"/>
    <mergeCell ref="C679:F679"/>
    <mergeCell ref="C680:F680"/>
    <mergeCell ref="C681:F681"/>
    <mergeCell ref="C682:I682"/>
    <mergeCell ref="C683:J683"/>
    <mergeCell ref="C684:I684"/>
    <mergeCell ref="C685:J685"/>
    <mergeCell ref="C686:I686"/>
    <mergeCell ref="C687:J687"/>
    <mergeCell ref="C688:I688"/>
    <mergeCell ref="D698:F698"/>
    <mergeCell ref="G698:J698"/>
    <mergeCell ref="D699:I699"/>
    <mergeCell ref="D700:G700"/>
    <mergeCell ref="H700:J700"/>
    <mergeCell ref="C701:I701"/>
    <mergeCell ref="C702:J702"/>
    <mergeCell ref="C703:F703"/>
    <mergeCell ref="C704:F704"/>
    <mergeCell ref="C705:F705"/>
    <mergeCell ref="C706:I706"/>
    <mergeCell ref="C707:I707"/>
    <mergeCell ref="C709:I709"/>
    <mergeCell ref="C710:J710"/>
    <mergeCell ref="C711:F711"/>
    <mergeCell ref="C712:F712"/>
    <mergeCell ref="C713:F713"/>
    <mergeCell ref="C714:F714"/>
    <mergeCell ref="C715:I715"/>
    <mergeCell ref="C716:J716"/>
    <mergeCell ref="C717:I717"/>
    <mergeCell ref="C718:J718"/>
    <mergeCell ref="C719:I719"/>
    <mergeCell ref="C720:J720"/>
    <mergeCell ref="C721:I721"/>
    <mergeCell ref="C723:J723"/>
    <mergeCell ref="C725:H725"/>
    <mergeCell ref="I725:J725"/>
    <mergeCell ref="C726:J726"/>
    <mergeCell ref="C727:J727"/>
    <mergeCell ref="C729:J729"/>
    <mergeCell ref="D732:F732"/>
    <mergeCell ref="G732:J732"/>
    <mergeCell ref="D733:I733"/>
    <mergeCell ref="D734:G734"/>
    <mergeCell ref="H734:J734"/>
    <mergeCell ref="C735:I735"/>
    <mergeCell ref="C736:J736"/>
    <mergeCell ref="C737:F737"/>
    <mergeCell ref="C738:F738"/>
    <mergeCell ref="C739:F739"/>
    <mergeCell ref="C740:I740"/>
    <mergeCell ref="C741:I741"/>
    <mergeCell ref="C743:I743"/>
    <mergeCell ref="C744:J744"/>
    <mergeCell ref="C745:F745"/>
    <mergeCell ref="C746:F746"/>
    <mergeCell ref="C747:F747"/>
    <mergeCell ref="C748:F748"/>
    <mergeCell ref="C749:I749"/>
    <mergeCell ref="C750:J750"/>
    <mergeCell ref="C751:I751"/>
    <mergeCell ref="C752:J752"/>
    <mergeCell ref="C753:I753"/>
    <mergeCell ref="C754:J754"/>
    <mergeCell ref="C755:I755"/>
    <mergeCell ref="C758:I758"/>
    <mergeCell ref="C759:J759"/>
    <mergeCell ref="C760:F760"/>
    <mergeCell ref="C761:F761"/>
    <mergeCell ref="C762:F762"/>
    <mergeCell ref="C763:I763"/>
    <mergeCell ref="C764:I764"/>
    <mergeCell ref="C766:I766"/>
    <mergeCell ref="C767:J767"/>
    <mergeCell ref="C768:F768"/>
    <mergeCell ref="C769:F769"/>
    <mergeCell ref="C770:F770"/>
    <mergeCell ref="C771:F771"/>
    <mergeCell ref="C772:F772"/>
    <mergeCell ref="C773:I773"/>
    <mergeCell ref="C774:J774"/>
    <mergeCell ref="C775:I775"/>
    <mergeCell ref="C776:J776"/>
    <mergeCell ref="C777:I777"/>
    <mergeCell ref="C778:J778"/>
    <mergeCell ref="C779:I779"/>
    <mergeCell ref="C791:I791"/>
    <mergeCell ref="C792:J792"/>
    <mergeCell ref="C793:F793"/>
    <mergeCell ref="C794:F794"/>
    <mergeCell ref="C795:F795"/>
    <mergeCell ref="C796:I796"/>
    <mergeCell ref="C797:I797"/>
    <mergeCell ref="C799:I799"/>
    <mergeCell ref="C800:J800"/>
    <mergeCell ref="C801:F801"/>
    <mergeCell ref="C802:F802"/>
    <mergeCell ref="C803:F803"/>
    <mergeCell ref="C804:F804"/>
    <mergeCell ref="C805:F805"/>
    <mergeCell ref="C806:I806"/>
    <mergeCell ref="C807:J807"/>
    <mergeCell ref="C808:I808"/>
    <mergeCell ref="C809:J809"/>
    <mergeCell ref="C810:I810"/>
    <mergeCell ref="C811:J811"/>
    <mergeCell ref="C812:I812"/>
    <mergeCell ref="C824:I824"/>
    <mergeCell ref="C825:J825"/>
    <mergeCell ref="C826:F826"/>
    <mergeCell ref="C827:F827"/>
    <mergeCell ref="C828:F828"/>
    <mergeCell ref="C829:I829"/>
    <mergeCell ref="C830:I830"/>
    <mergeCell ref="C832:I832"/>
    <mergeCell ref="C833:J833"/>
    <mergeCell ref="C834:F834"/>
    <mergeCell ref="C835:F835"/>
    <mergeCell ref="C836:F836"/>
    <mergeCell ref="C837:F837"/>
    <mergeCell ref="C838:F838"/>
    <mergeCell ref="C839:I839"/>
    <mergeCell ref="C840:J840"/>
    <mergeCell ref="C841:I841"/>
    <mergeCell ref="C842:J842"/>
    <mergeCell ref="C843:I843"/>
    <mergeCell ref="C844:J844"/>
    <mergeCell ref="C845:I845"/>
    <mergeCell ref="C857:I857"/>
    <mergeCell ref="C858:J858"/>
    <mergeCell ref="C859:F859"/>
    <mergeCell ref="C860:F860"/>
    <mergeCell ref="C861:F861"/>
    <mergeCell ref="C862:I862"/>
    <mergeCell ref="C863:I863"/>
    <mergeCell ref="C865:I865"/>
    <mergeCell ref="C866:J866"/>
    <mergeCell ref="C867:F867"/>
    <mergeCell ref="C868:F868"/>
    <mergeCell ref="C869:F869"/>
    <mergeCell ref="C870:F870"/>
    <mergeCell ref="C871:F871"/>
    <mergeCell ref="C872:I872"/>
    <mergeCell ref="C873:J873"/>
    <mergeCell ref="C874:I874"/>
    <mergeCell ref="C875:J875"/>
    <mergeCell ref="C876:I876"/>
    <mergeCell ref="C877:J877"/>
    <mergeCell ref="C878:I878"/>
    <mergeCell ref="C890:I890"/>
    <mergeCell ref="C891:J891"/>
    <mergeCell ref="C892:F892"/>
    <mergeCell ref="C893:F893"/>
    <mergeCell ref="C894:F894"/>
    <mergeCell ref="C895:I895"/>
    <mergeCell ref="C896:I896"/>
    <mergeCell ref="C898:I898"/>
    <mergeCell ref="C899:J899"/>
    <mergeCell ref="C900:F900"/>
    <mergeCell ref="C901:F901"/>
    <mergeCell ref="C902:F902"/>
    <mergeCell ref="C903:F903"/>
    <mergeCell ref="C904:I904"/>
    <mergeCell ref="C905:J905"/>
    <mergeCell ref="C906:I906"/>
    <mergeCell ref="C907:J907"/>
    <mergeCell ref="C908:I908"/>
    <mergeCell ref="C909:J909"/>
    <mergeCell ref="C910:I910"/>
    <mergeCell ref="C912:J912"/>
    <mergeCell ref="C914:H914"/>
    <mergeCell ref="I914:J914"/>
    <mergeCell ref="C915:J915"/>
    <mergeCell ref="C916:J916"/>
    <mergeCell ref="C918:J918"/>
    <mergeCell ref="D921:F921"/>
    <mergeCell ref="G921:J921"/>
    <mergeCell ref="D922:I922"/>
    <mergeCell ref="C923:I923"/>
    <mergeCell ref="C924:J924"/>
    <mergeCell ref="C925:F925"/>
    <mergeCell ref="C926:F926"/>
    <mergeCell ref="C927:F927"/>
    <mergeCell ref="C928:I928"/>
    <mergeCell ref="C929:I929"/>
    <mergeCell ref="C931:I931"/>
    <mergeCell ref="C932:J932"/>
    <mergeCell ref="C933:F933"/>
    <mergeCell ref="C934:F934"/>
    <mergeCell ref="C935:F935"/>
    <mergeCell ref="C936:F936"/>
    <mergeCell ref="C937:I937"/>
    <mergeCell ref="C938:J938"/>
    <mergeCell ref="C939:I939"/>
    <mergeCell ref="C940:J940"/>
    <mergeCell ref="C941:I941"/>
    <mergeCell ref="C942:J942"/>
    <mergeCell ref="C943:I943"/>
    <mergeCell ref="C945:J945"/>
    <mergeCell ref="C947:H947"/>
    <mergeCell ref="I947:J947"/>
    <mergeCell ref="C948:J948"/>
    <mergeCell ref="C951:J951"/>
    <mergeCell ref="C952:J952"/>
    <mergeCell ref="D955:F955"/>
    <mergeCell ref="G955:J955"/>
    <mergeCell ref="C956:I956"/>
    <mergeCell ref="C957:J957"/>
    <mergeCell ref="C958:F958"/>
    <mergeCell ref="C959:F959"/>
    <mergeCell ref="C960:F960"/>
    <mergeCell ref="C961:I961"/>
    <mergeCell ref="C962:I962"/>
    <mergeCell ref="C964:I964"/>
    <mergeCell ref="C965:J965"/>
    <mergeCell ref="C966:F966"/>
    <mergeCell ref="C967:F967"/>
    <mergeCell ref="C968:F968"/>
    <mergeCell ref="C969:I969"/>
    <mergeCell ref="C970:J970"/>
    <mergeCell ref="C971:I971"/>
    <mergeCell ref="C972:J972"/>
    <mergeCell ref="C973:I973"/>
    <mergeCell ref="C974:J974"/>
    <mergeCell ref="C975:I975"/>
    <mergeCell ref="C977:J977"/>
    <mergeCell ref="C986:H986"/>
    <mergeCell ref="I986:J986"/>
    <mergeCell ref="C987:J987"/>
    <mergeCell ref="C988:J988"/>
    <mergeCell ref="C989:I989"/>
    <mergeCell ref="C990:J990"/>
    <mergeCell ref="C991:F991"/>
    <mergeCell ref="C992:F992"/>
    <mergeCell ref="C993:F993"/>
    <mergeCell ref="C994:I994"/>
    <mergeCell ref="C995:I995"/>
    <mergeCell ref="C997:I997"/>
    <mergeCell ref="C998:J998"/>
    <mergeCell ref="C999:F999"/>
    <mergeCell ref="C1000:F1000"/>
    <mergeCell ref="C1001:F1001"/>
    <mergeCell ref="C1002:I1002"/>
    <mergeCell ref="C1003:J1003"/>
    <mergeCell ref="C1004:I1004"/>
    <mergeCell ref="C1005:J1005"/>
    <mergeCell ref="C1006:I1006"/>
    <mergeCell ref="C1007:J1007"/>
    <mergeCell ref="C1008:I1008"/>
    <mergeCell ref="C1022:I1022"/>
    <mergeCell ref="C1023:J1023"/>
    <mergeCell ref="C1024:F1024"/>
    <mergeCell ref="C1025:F1025"/>
    <mergeCell ref="C1026:F1026"/>
    <mergeCell ref="C1027:I1027"/>
    <mergeCell ref="C1028:I1028"/>
    <mergeCell ref="C1030:I1030"/>
    <mergeCell ref="C1031:J1031"/>
    <mergeCell ref="C1032:F1032"/>
    <mergeCell ref="C1033:F1033"/>
    <mergeCell ref="C1034:I1034"/>
    <mergeCell ref="C1035:J1035"/>
    <mergeCell ref="C1036:I1036"/>
    <mergeCell ref="C1037:J1037"/>
    <mergeCell ref="C1038:I1038"/>
    <mergeCell ref="C1039:J1039"/>
    <mergeCell ref="C1040:I1040"/>
    <mergeCell ref="C1055:I1055"/>
    <mergeCell ref="C1056:J1056"/>
    <mergeCell ref="C1057:F1057"/>
    <mergeCell ref="C1058:F1058"/>
    <mergeCell ref="C1059:I1059"/>
    <mergeCell ref="C1060:I1060"/>
    <mergeCell ref="C1062:I1062"/>
    <mergeCell ref="C1063:J1063"/>
    <mergeCell ref="C1064:F1064"/>
    <mergeCell ref="C1065:F1065"/>
    <mergeCell ref="C1066:I1066"/>
    <mergeCell ref="C1067:J1067"/>
    <mergeCell ref="C1068:I1068"/>
    <mergeCell ref="C1069:J1069"/>
    <mergeCell ref="C1070:I1070"/>
    <mergeCell ref="C1071:J1071"/>
    <mergeCell ref="C1072:I1072"/>
    <mergeCell ref="C1088:I1088"/>
    <mergeCell ref="C1089:J1089"/>
    <mergeCell ref="C1090:F1090"/>
    <mergeCell ref="C1091:F1091"/>
    <mergeCell ref="C1092:I1092"/>
    <mergeCell ref="C1093:I1093"/>
    <mergeCell ref="C1095:I1095"/>
    <mergeCell ref="C1096:J1096"/>
    <mergeCell ref="C1097:F1097"/>
    <mergeCell ref="C1098:F1098"/>
    <mergeCell ref="C1099:I1099"/>
    <mergeCell ref="C1100:J1100"/>
    <mergeCell ref="C1101:I1101"/>
    <mergeCell ref="C1102:J1102"/>
    <mergeCell ref="C1103:I1103"/>
    <mergeCell ref="C1104:J1104"/>
    <mergeCell ref="C1105:I1105"/>
    <mergeCell ref="D1120:G1120"/>
    <mergeCell ref="H1120:J1120"/>
    <mergeCell ref="C1121:I1121"/>
    <mergeCell ref="C1122:J1122"/>
    <mergeCell ref="C1123:F1123"/>
    <mergeCell ref="C1124:F1124"/>
    <mergeCell ref="C1125:F1125"/>
    <mergeCell ref="C1126:I1126"/>
    <mergeCell ref="C1127:I1127"/>
    <mergeCell ref="C1129:I1129"/>
    <mergeCell ref="C1130:J1130"/>
    <mergeCell ref="C1131:F1131"/>
    <mergeCell ref="C1132:F1132"/>
    <mergeCell ref="C1133:I1133"/>
    <mergeCell ref="C1134:J1134"/>
    <mergeCell ref="C1135:I1135"/>
    <mergeCell ref="C1136:J1136"/>
    <mergeCell ref="C1137:I1137"/>
    <mergeCell ref="C1138:J1138"/>
    <mergeCell ref="C1139:I1139"/>
    <mergeCell ref="C1141:J1141"/>
    <mergeCell ref="C1143:H1143"/>
    <mergeCell ref="I1143:J1143"/>
    <mergeCell ref="C1144:J1144"/>
    <mergeCell ref="C1145:J1145"/>
    <mergeCell ref="C1147:J1147"/>
    <mergeCell ref="D1151:F1151"/>
    <mergeCell ref="G1151:J1151"/>
    <mergeCell ref="D1152:I1152"/>
    <mergeCell ref="D1153:G1153"/>
    <mergeCell ref="H1153:J1153"/>
    <mergeCell ref="C1154:J1154"/>
    <mergeCell ref="C1155:I1155"/>
    <mergeCell ref="C1156:J1156"/>
    <mergeCell ref="C1157:F1157"/>
    <mergeCell ref="C1158:F1158"/>
    <mergeCell ref="C1159:F1159"/>
    <mergeCell ref="C1160:I1160"/>
    <mergeCell ref="C1161:I1161"/>
    <mergeCell ref="C1163:I1163"/>
    <mergeCell ref="C1164:J1164"/>
    <mergeCell ref="C1165:F1165"/>
    <mergeCell ref="C1166:F1166"/>
    <mergeCell ref="C1167:I1167"/>
    <mergeCell ref="C1168:J1168"/>
    <mergeCell ref="C1169:I1169"/>
    <mergeCell ref="C1170:J1170"/>
    <mergeCell ref="C1171:I1171"/>
    <mergeCell ref="C1172:J1172"/>
    <mergeCell ref="C1173:I1173"/>
    <mergeCell ref="C1189:I1189"/>
    <mergeCell ref="C1190:J1190"/>
    <mergeCell ref="C1191:F1191"/>
    <mergeCell ref="C1192:F1192"/>
    <mergeCell ref="C1193:F1193"/>
    <mergeCell ref="C1194:I1194"/>
    <mergeCell ref="C1195:I1195"/>
    <mergeCell ref="C1197:I1197"/>
    <mergeCell ref="C1198:J1198"/>
    <mergeCell ref="C1199:I1199"/>
    <mergeCell ref="C1200:J1200"/>
    <mergeCell ref="C1201:I1201"/>
    <mergeCell ref="C1202:J1202"/>
    <mergeCell ref="C1203:I1203"/>
    <mergeCell ref="C1224:I1224"/>
    <mergeCell ref="C1225:J1225"/>
    <mergeCell ref="C1226:F1226"/>
    <mergeCell ref="C1227:F1227"/>
    <mergeCell ref="C1228:F1228"/>
    <mergeCell ref="C1229:I1229"/>
    <mergeCell ref="C1230:I1230"/>
    <mergeCell ref="C1232:I1232"/>
    <mergeCell ref="C1233:J1233"/>
    <mergeCell ref="C1234:F1234"/>
    <mergeCell ref="C1235:F1235"/>
    <mergeCell ref="C1236:I1236"/>
    <mergeCell ref="C1237:J1237"/>
    <mergeCell ref="C1238:I1238"/>
    <mergeCell ref="C1239:J1239"/>
    <mergeCell ref="C1240:I1240"/>
    <mergeCell ref="C1241:J1241"/>
    <mergeCell ref="C1242:I1242"/>
    <mergeCell ref="C1257:I1257"/>
    <mergeCell ref="C1258:J1258"/>
    <mergeCell ref="C1259:F1259"/>
    <mergeCell ref="C1260:F1260"/>
    <mergeCell ref="C1261:F1261"/>
    <mergeCell ref="C1262:I1262"/>
    <mergeCell ref="C1263:I1263"/>
    <mergeCell ref="C1265:I1265"/>
    <mergeCell ref="C1266:J1266"/>
    <mergeCell ref="C1267:F1267"/>
    <mergeCell ref="C1268:F1268"/>
    <mergeCell ref="C1269:I1269"/>
    <mergeCell ref="C1270:J1270"/>
    <mergeCell ref="C1271:I1271"/>
    <mergeCell ref="C1272:J1272"/>
    <mergeCell ref="C1273:I1273"/>
    <mergeCell ref="C1274:J1274"/>
    <mergeCell ref="C1275:I1275"/>
    <mergeCell ref="C1291:I1291"/>
    <mergeCell ref="C1292:J1292"/>
    <mergeCell ref="C1293:F1293"/>
    <mergeCell ref="C1294:F1294"/>
    <mergeCell ref="C1295:F1295"/>
    <mergeCell ref="C1296:I1296"/>
    <mergeCell ref="C1297:I1297"/>
    <mergeCell ref="C1299:I1299"/>
    <mergeCell ref="C1300:J1300"/>
    <mergeCell ref="C1301:F1301"/>
    <mergeCell ref="C1302:F1302"/>
    <mergeCell ref="C1303:I1303"/>
    <mergeCell ref="C1304:J1304"/>
    <mergeCell ref="C1305:I1305"/>
    <mergeCell ref="C1306:J1306"/>
    <mergeCell ref="C1307:I1307"/>
    <mergeCell ref="C1308:J1308"/>
    <mergeCell ref="C1309:I1309"/>
    <mergeCell ref="C1325:I1325"/>
    <mergeCell ref="C1326:J1326"/>
    <mergeCell ref="C1327:F1327"/>
    <mergeCell ref="C1328:F1328"/>
    <mergeCell ref="C1329:F1329"/>
    <mergeCell ref="C1330:I1330"/>
    <mergeCell ref="C1331:I1331"/>
    <mergeCell ref="C1333:I1333"/>
    <mergeCell ref="C1334:J1334"/>
    <mergeCell ref="C1335:F1335"/>
    <mergeCell ref="C1336:F1336"/>
    <mergeCell ref="C1337:I1337"/>
    <mergeCell ref="C1338:J1338"/>
    <mergeCell ref="C1339:I1339"/>
    <mergeCell ref="C1340:J1340"/>
    <mergeCell ref="C1341:I1341"/>
    <mergeCell ref="C1342:J1342"/>
    <mergeCell ref="C1343:I1343"/>
    <mergeCell ref="C1359:I1359"/>
    <mergeCell ref="C1360:J1360"/>
    <mergeCell ref="C1361:F1361"/>
    <mergeCell ref="C1362:F1362"/>
    <mergeCell ref="C1363:F1363"/>
    <mergeCell ref="C1364:I1364"/>
    <mergeCell ref="C1365:I1365"/>
    <mergeCell ref="C1367:I1367"/>
    <mergeCell ref="C1368:J1368"/>
    <mergeCell ref="C1369:F1369"/>
    <mergeCell ref="C1370:F1370"/>
    <mergeCell ref="C1371:I1371"/>
    <mergeCell ref="C1372:J1372"/>
    <mergeCell ref="C1373:I1373"/>
    <mergeCell ref="C1374:J1374"/>
    <mergeCell ref="C1375:I1375"/>
    <mergeCell ref="C1376:J1376"/>
    <mergeCell ref="C1377:I1377"/>
    <mergeCell ref="C1393:I1393"/>
    <mergeCell ref="C1394:J1394"/>
    <mergeCell ref="C1395:F1395"/>
    <mergeCell ref="C1396:F1396"/>
    <mergeCell ref="C1397:F1397"/>
    <mergeCell ref="C1398:I1398"/>
    <mergeCell ref="C1399:I1399"/>
    <mergeCell ref="C1401:I1401"/>
    <mergeCell ref="C1402:J1402"/>
    <mergeCell ref="C1403:F1403"/>
    <mergeCell ref="C1404:F1404"/>
    <mergeCell ref="C1405:I1405"/>
    <mergeCell ref="C1406:J1406"/>
    <mergeCell ref="C1407:I1407"/>
    <mergeCell ref="C1408:J1408"/>
    <mergeCell ref="C1409:I1409"/>
    <mergeCell ref="C1410:J1410"/>
    <mergeCell ref="C1411:I1411"/>
    <mergeCell ref="C1427:I1427"/>
    <mergeCell ref="C1428:J1428"/>
    <mergeCell ref="C1429:F1429"/>
    <mergeCell ref="C1430:F1430"/>
    <mergeCell ref="C1431:F1431"/>
    <mergeCell ref="C1432:I1432"/>
    <mergeCell ref="C1433:I1433"/>
    <mergeCell ref="C1435:I1435"/>
    <mergeCell ref="C1436:J1436"/>
    <mergeCell ref="C1437:F1437"/>
    <mergeCell ref="C1438:F1438"/>
    <mergeCell ref="C1439:I1439"/>
    <mergeCell ref="C1440:J1440"/>
    <mergeCell ref="C1441:I1441"/>
    <mergeCell ref="C1442:J1442"/>
    <mergeCell ref="C1443:I1443"/>
    <mergeCell ref="C1444:J1444"/>
    <mergeCell ref="C1445:I1445"/>
    <mergeCell ref="C1450:I1450"/>
    <mergeCell ref="C1451:J1451"/>
    <mergeCell ref="C1452:F1452"/>
    <mergeCell ref="C1453:F1453"/>
    <mergeCell ref="C1454:F1454"/>
    <mergeCell ref="C1455:I1455"/>
    <mergeCell ref="C1456:I1456"/>
    <mergeCell ref="C1458:I1458"/>
    <mergeCell ref="C1459:J1459"/>
    <mergeCell ref="C1460:F1460"/>
    <mergeCell ref="C1461:F1461"/>
    <mergeCell ref="C1462:I1462"/>
    <mergeCell ref="C1463:J1463"/>
    <mergeCell ref="C1464:I1464"/>
    <mergeCell ref="C1465:J1465"/>
    <mergeCell ref="C1466:I1466"/>
    <mergeCell ref="C1467:J1467"/>
    <mergeCell ref="C1468:I1468"/>
    <mergeCell ref="C1484:I1484"/>
    <mergeCell ref="C1485:J1485"/>
    <mergeCell ref="C1486:F1486"/>
    <mergeCell ref="C1487:F1487"/>
    <mergeCell ref="C1488:F1488"/>
    <mergeCell ref="C1489:I1489"/>
    <mergeCell ref="C1490:I1490"/>
    <mergeCell ref="C1492:I1492"/>
    <mergeCell ref="C1493:J1493"/>
    <mergeCell ref="C1494:F1494"/>
    <mergeCell ref="C1495:F1495"/>
    <mergeCell ref="C1496:I1496"/>
    <mergeCell ref="C1497:J1497"/>
    <mergeCell ref="C1498:I1498"/>
    <mergeCell ref="C1499:J1499"/>
    <mergeCell ref="C1500:I1500"/>
    <mergeCell ref="C1501:J1501"/>
    <mergeCell ref="C1502:I1502"/>
    <mergeCell ref="C1518:I1518"/>
    <mergeCell ref="C1519:J1519"/>
    <mergeCell ref="C1520:F1520"/>
    <mergeCell ref="C1521:F1521"/>
    <mergeCell ref="C1522:F1522"/>
    <mergeCell ref="C1523:I1523"/>
    <mergeCell ref="C1524:I1524"/>
    <mergeCell ref="C1526:I1526"/>
    <mergeCell ref="C1527:J1527"/>
    <mergeCell ref="C1528:F1528"/>
    <mergeCell ref="C1529:F1529"/>
    <mergeCell ref="C1530:I1530"/>
    <mergeCell ref="C1531:J1531"/>
    <mergeCell ref="C1532:I1532"/>
    <mergeCell ref="C1533:J1533"/>
    <mergeCell ref="C1534:I1534"/>
    <mergeCell ref="C1535:J1535"/>
    <mergeCell ref="C1536:I1536"/>
    <mergeCell ref="C1552:I1552"/>
    <mergeCell ref="C1553:J1553"/>
    <mergeCell ref="C1554:F1554"/>
    <mergeCell ref="C1555:F1555"/>
    <mergeCell ref="C1556:F1556"/>
    <mergeCell ref="C1557:I1557"/>
    <mergeCell ref="C1558:I1558"/>
    <mergeCell ref="C1560:I1560"/>
    <mergeCell ref="C1561:J1561"/>
    <mergeCell ref="C1562:F1562"/>
    <mergeCell ref="C1563:F1563"/>
    <mergeCell ref="C1564:I1564"/>
    <mergeCell ref="C1565:J1565"/>
    <mergeCell ref="C1566:I1566"/>
    <mergeCell ref="C1567:J1567"/>
    <mergeCell ref="C1568:I1568"/>
    <mergeCell ref="C1569:J1569"/>
    <mergeCell ref="C1570:I1570"/>
    <mergeCell ref="C1585:I1585"/>
    <mergeCell ref="C1586:J1586"/>
    <mergeCell ref="C1587:F1587"/>
    <mergeCell ref="C1588:F1588"/>
    <mergeCell ref="C1589:F1589"/>
    <mergeCell ref="C1590:I1590"/>
    <mergeCell ref="C1591:I1591"/>
    <mergeCell ref="C1593:I1593"/>
    <mergeCell ref="C1594:J1594"/>
    <mergeCell ref="C1595:F1595"/>
    <mergeCell ref="C1596:F1596"/>
    <mergeCell ref="C1597:I1597"/>
    <mergeCell ref="C1598:J1598"/>
    <mergeCell ref="C1599:I1599"/>
    <mergeCell ref="C1600:J1600"/>
    <mergeCell ref="C1601:I1601"/>
    <mergeCell ref="C1602:J1602"/>
    <mergeCell ref="C1603:I1603"/>
    <mergeCell ref="C1619:I1619"/>
    <mergeCell ref="C1620:J1620"/>
    <mergeCell ref="C1621:F1621"/>
    <mergeCell ref="C1622:F1622"/>
    <mergeCell ref="C1623:F1623"/>
    <mergeCell ref="C1624:I1624"/>
    <mergeCell ref="C1625:I1625"/>
    <mergeCell ref="C1627:I1627"/>
    <mergeCell ref="C1628:J1628"/>
    <mergeCell ref="C1629:F1629"/>
    <mergeCell ref="C1630:F1630"/>
    <mergeCell ref="C1631:I1631"/>
    <mergeCell ref="C1632:J1632"/>
    <mergeCell ref="C1633:I1633"/>
    <mergeCell ref="C1634:J1634"/>
    <mergeCell ref="C1635:I1635"/>
    <mergeCell ref="C1636:J1636"/>
    <mergeCell ref="C1637:I1637"/>
    <mergeCell ref="C1653:I1653"/>
    <mergeCell ref="C1654:J1654"/>
    <mergeCell ref="C1655:F1655"/>
    <mergeCell ref="C1656:F1656"/>
    <mergeCell ref="C1657:F1657"/>
    <mergeCell ref="C1658:I1658"/>
    <mergeCell ref="C1659:I1659"/>
    <mergeCell ref="C1661:I1661"/>
    <mergeCell ref="C1662:J1662"/>
    <mergeCell ref="C1663:F1663"/>
    <mergeCell ref="C1664:F1664"/>
    <mergeCell ref="C1665:F1665"/>
    <mergeCell ref="C1666:I1666"/>
    <mergeCell ref="C1667:J1667"/>
    <mergeCell ref="C1668:I1668"/>
    <mergeCell ref="C1669:J1669"/>
    <mergeCell ref="C1670:I1670"/>
    <mergeCell ref="C1671:J1671"/>
    <mergeCell ref="C1672:I1672"/>
    <mergeCell ref="C1686:I1686"/>
    <mergeCell ref="C1687:J1687"/>
    <mergeCell ref="C1688:F1688"/>
    <mergeCell ref="C1689:F1689"/>
    <mergeCell ref="C1690:F1690"/>
    <mergeCell ref="C1691:I1691"/>
    <mergeCell ref="C1692:I1692"/>
    <mergeCell ref="C1694:I1694"/>
    <mergeCell ref="C1695:J1695"/>
    <mergeCell ref="C1696:F1696"/>
    <mergeCell ref="C1697:F1697"/>
    <mergeCell ref="C1698:F1698"/>
    <mergeCell ref="C1699:I1699"/>
    <mergeCell ref="C1700:J1700"/>
    <mergeCell ref="C1701:I1701"/>
    <mergeCell ref="C1702:J1702"/>
    <mergeCell ref="C1703:I1703"/>
    <mergeCell ref="C1704:J1704"/>
    <mergeCell ref="C1705:I1705"/>
    <mergeCell ref="C1719:I1719"/>
    <mergeCell ref="C1720:J1720"/>
    <mergeCell ref="C1721:F1721"/>
    <mergeCell ref="C1722:F1722"/>
    <mergeCell ref="C1723:F1723"/>
    <mergeCell ref="C1724:I1724"/>
    <mergeCell ref="C1725:I1725"/>
    <mergeCell ref="C1727:I1727"/>
    <mergeCell ref="C1728:J1728"/>
    <mergeCell ref="C1729:F1729"/>
    <mergeCell ref="C1730:F1730"/>
    <mergeCell ref="C1752:F1752"/>
    <mergeCell ref="C1753:F1753"/>
    <mergeCell ref="C1754:F1754"/>
    <mergeCell ref="C1755:I1755"/>
    <mergeCell ref="C1756:J1756"/>
    <mergeCell ref="C1757:I1757"/>
    <mergeCell ref="C1758:J1758"/>
    <mergeCell ref="C1759:I1759"/>
    <mergeCell ref="C1760:J1760"/>
    <mergeCell ref="C1761:I1761"/>
    <mergeCell ref="C1731:F1731"/>
    <mergeCell ref="C1732:I1732"/>
    <mergeCell ref="C1733:J1733"/>
    <mergeCell ref="C1734:I1734"/>
    <mergeCell ref="C1735:J1735"/>
    <mergeCell ref="C1736:I1736"/>
    <mergeCell ref="C1737:J1737"/>
    <mergeCell ref="C1738:I1738"/>
    <mergeCell ref="C1742:I1742"/>
    <mergeCell ref="C1743:J1743"/>
    <mergeCell ref="C1744:F1744"/>
    <mergeCell ref="C1745:F1745"/>
    <mergeCell ref="C1746:F1746"/>
    <mergeCell ref="C1747:I1747"/>
    <mergeCell ref="C1748:I1748"/>
    <mergeCell ref="C1750:I1750"/>
    <mergeCell ref="C1751:J1751"/>
  </mergeCells>
  <printOptions horizontalCentered="1"/>
  <pageMargins left="0.59027777777777801" right="0.59027777777777801" top="0.78749999999999998" bottom="0.78749999999999998" header="0.51180555555555496" footer="0.39374999999999999"/>
  <pageSetup paperSize="9" scale="90" firstPageNumber="0" orientation="landscape" horizontalDpi="300" verticalDpi="300" r:id="rId1"/>
  <headerFooter>
    <oddFooter>&amp;L&amp;8&amp;F/&amp;A&amp;R&amp;8Pag.: 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MJ1755"/>
  <sheetViews>
    <sheetView showZeros="0" topLeftCell="A13" zoomScaleNormal="100" workbookViewId="0">
      <selection sqref="A1:J1"/>
    </sheetView>
  </sheetViews>
  <sheetFormatPr defaultColWidth="9.140625" defaultRowHeight="15" x14ac:dyDescent="0.25"/>
  <cols>
    <col min="1" max="1" width="64" style="1" customWidth="1"/>
    <col min="2" max="2" width="9.140625" style="1"/>
    <col min="3" max="3" width="12" style="1" customWidth="1"/>
    <col min="4" max="4" width="11.5703125" style="199" customWidth="1"/>
    <col min="5" max="5" width="10.140625" style="1" customWidth="1"/>
    <col min="6" max="6" width="9.140625" style="1"/>
    <col min="7" max="7" width="10" style="1" customWidth="1"/>
    <col min="8" max="1024" width="9.140625" style="1"/>
  </cols>
  <sheetData>
    <row r="1" spans="1:10" ht="18.75" customHeight="1" x14ac:dyDescent="0.25">
      <c r="A1" s="217" t="s">
        <v>1472</v>
      </c>
      <c r="B1" s="217"/>
      <c r="C1" s="217"/>
      <c r="D1" s="217"/>
      <c r="E1" s="217"/>
      <c r="F1" s="217"/>
      <c r="G1" s="217"/>
      <c r="H1" s="217"/>
      <c r="I1" s="217"/>
      <c r="J1" s="217"/>
    </row>
    <row r="2" spans="1:10" x14ac:dyDescent="0.25">
      <c r="A2" s="2" t="s">
        <v>1473</v>
      </c>
      <c r="B2" s="3"/>
      <c r="C2" s="4"/>
      <c r="D2" s="4"/>
      <c r="E2" s="4"/>
      <c r="F2" s="4"/>
      <c r="G2" s="76"/>
      <c r="H2" s="76"/>
      <c r="I2" s="81" t="s">
        <v>3</v>
      </c>
      <c r="J2" s="6">
        <v>43525</v>
      </c>
    </row>
    <row r="3" spans="1:10" x14ac:dyDescent="0.25">
      <c r="A3" s="82" t="s">
        <v>1474</v>
      </c>
      <c r="B3" s="15"/>
      <c r="C3" s="83"/>
      <c r="D3" s="15"/>
      <c r="E3" s="17"/>
      <c r="F3" s="154"/>
      <c r="G3" s="154"/>
      <c r="H3" s="200"/>
      <c r="I3" s="17" t="s">
        <v>10</v>
      </c>
      <c r="J3" s="18">
        <v>1.2833000000000001</v>
      </c>
    </row>
    <row r="4" spans="1:10" x14ac:dyDescent="0.25">
      <c r="A4" s="20"/>
      <c r="B4" s="20"/>
      <c r="C4" s="20"/>
      <c r="D4" s="61"/>
      <c r="E4" s="20"/>
      <c r="F4" s="20"/>
      <c r="G4" s="20"/>
      <c r="H4" s="20"/>
      <c r="I4" s="20"/>
      <c r="J4" s="20"/>
    </row>
    <row r="5" spans="1:10" ht="11.25" customHeight="1" x14ac:dyDescent="0.25">
      <c r="A5" s="265" t="s">
        <v>1475</v>
      </c>
      <c r="B5" s="265"/>
      <c r="C5" s="265"/>
      <c r="D5" s="265"/>
      <c r="E5" s="265"/>
      <c r="F5" s="265"/>
      <c r="G5" s="265"/>
      <c r="H5" s="266" t="s">
        <v>1476</v>
      </c>
      <c r="I5" s="266"/>
      <c r="J5" s="266"/>
    </row>
    <row r="6" spans="1:10" ht="11.25" customHeight="1" x14ac:dyDescent="0.25">
      <c r="A6" s="265" t="s">
        <v>1477</v>
      </c>
      <c r="B6" s="265"/>
      <c r="C6" s="265" t="s">
        <v>1478</v>
      </c>
      <c r="D6" s="265"/>
      <c r="E6" s="265" t="s">
        <v>1479</v>
      </c>
      <c r="F6" s="265"/>
      <c r="G6" s="265"/>
      <c r="H6" s="266" t="s">
        <v>1480</v>
      </c>
      <c r="I6" s="266"/>
      <c r="J6" s="266"/>
    </row>
    <row r="7" spans="1:10" s="20" customFormat="1" ht="10.5" x14ac:dyDescent="0.15">
      <c r="A7" s="267"/>
      <c r="B7" s="267"/>
      <c r="C7" s="267"/>
      <c r="D7" s="267"/>
      <c r="E7" s="267"/>
      <c r="F7" s="267"/>
      <c r="G7" s="267"/>
      <c r="H7" s="267"/>
      <c r="I7" s="267"/>
      <c r="J7" s="267"/>
    </row>
    <row r="8" spans="1:10" s="20" customFormat="1" ht="10.5" x14ac:dyDescent="0.15">
      <c r="A8" s="201" t="s">
        <v>1124</v>
      </c>
      <c r="B8" s="202" t="s">
        <v>1481</v>
      </c>
      <c r="C8" s="202" t="s">
        <v>1482</v>
      </c>
      <c r="D8" s="203" t="s">
        <v>1483</v>
      </c>
      <c r="E8" s="203" t="s">
        <v>1484</v>
      </c>
      <c r="F8" s="203" t="s">
        <v>1485</v>
      </c>
      <c r="G8" s="203" t="s">
        <v>1486</v>
      </c>
      <c r="H8" s="203" t="s">
        <v>1487</v>
      </c>
      <c r="I8" s="203" t="s">
        <v>1488</v>
      </c>
      <c r="J8" s="203" t="s">
        <v>1489</v>
      </c>
    </row>
    <row r="9" spans="1:10" s="20" customFormat="1" ht="10.5" x14ac:dyDescent="0.25">
      <c r="A9" s="204" t="s">
        <v>1490</v>
      </c>
      <c r="B9" s="205" t="s">
        <v>1491</v>
      </c>
      <c r="C9" s="205" t="s">
        <v>1492</v>
      </c>
      <c r="D9" s="206">
        <v>0.13</v>
      </c>
      <c r="E9" s="206">
        <v>1</v>
      </c>
      <c r="F9" s="206">
        <v>6.42</v>
      </c>
      <c r="G9" s="206">
        <v>0</v>
      </c>
      <c r="H9" s="206">
        <v>14.66</v>
      </c>
      <c r="I9" s="206" t="s">
        <v>1493</v>
      </c>
      <c r="J9" s="206">
        <v>1.9059999999999999</v>
      </c>
    </row>
    <row r="10" spans="1:10" s="20" customFormat="1" ht="10.5" x14ac:dyDescent="0.25">
      <c r="A10" s="204" t="s">
        <v>1494</v>
      </c>
      <c r="B10" s="205" t="s">
        <v>1491</v>
      </c>
      <c r="C10" s="205" t="s">
        <v>1495</v>
      </c>
      <c r="D10" s="206">
        <v>0.13</v>
      </c>
      <c r="E10" s="206">
        <v>1</v>
      </c>
      <c r="F10" s="206">
        <v>4.72</v>
      </c>
      <c r="G10" s="206">
        <v>0</v>
      </c>
      <c r="H10" s="206">
        <v>10.78</v>
      </c>
      <c r="I10" s="206" t="s">
        <v>1493</v>
      </c>
      <c r="J10" s="206">
        <v>1.401</v>
      </c>
    </row>
    <row r="11" spans="1:10" s="20" customFormat="1" ht="10.5" x14ac:dyDescent="0.15">
      <c r="A11" s="261"/>
      <c r="B11" s="261"/>
      <c r="C11" s="261"/>
      <c r="D11" s="261"/>
      <c r="E11" s="261"/>
      <c r="F11" s="261"/>
      <c r="G11" s="261"/>
      <c r="H11" s="261"/>
      <c r="I11" s="261"/>
      <c r="J11" s="207">
        <v>3.31</v>
      </c>
    </row>
    <row r="12" spans="1:10" s="20" customFormat="1" ht="10.5" x14ac:dyDescent="0.15">
      <c r="A12" s="262"/>
      <c r="B12" s="262"/>
      <c r="C12" s="262"/>
      <c r="D12" s="262"/>
      <c r="E12" s="262"/>
      <c r="F12" s="262"/>
      <c r="G12" s="262"/>
      <c r="H12" s="262"/>
      <c r="I12" s="262"/>
      <c r="J12" s="262"/>
    </row>
    <row r="13" spans="1:10" s="20" customFormat="1" ht="10.5" x14ac:dyDescent="0.15">
      <c r="A13" s="201" t="s">
        <v>1496</v>
      </c>
      <c r="B13" s="202" t="s">
        <v>1481</v>
      </c>
      <c r="C13" s="202" t="s">
        <v>1482</v>
      </c>
      <c r="D13" s="203" t="s">
        <v>1483</v>
      </c>
      <c r="E13" s="203" t="s">
        <v>1484</v>
      </c>
      <c r="F13" s="203" t="s">
        <v>1485</v>
      </c>
      <c r="G13" s="203" t="s">
        <v>1486</v>
      </c>
      <c r="H13" s="203" t="s">
        <v>1487</v>
      </c>
      <c r="I13" s="203" t="s">
        <v>1488</v>
      </c>
      <c r="J13" s="203" t="s">
        <v>1489</v>
      </c>
    </row>
    <row r="14" spans="1:10" s="20" customFormat="1" ht="10.5" x14ac:dyDescent="0.25">
      <c r="A14" s="204" t="s">
        <v>1497</v>
      </c>
      <c r="B14" s="205" t="s">
        <v>300</v>
      </c>
      <c r="C14" s="205" t="s">
        <v>1498</v>
      </c>
      <c r="D14" s="206">
        <v>0.04</v>
      </c>
      <c r="E14" s="206">
        <v>1</v>
      </c>
      <c r="F14" s="206">
        <v>3.51</v>
      </c>
      <c r="G14" s="206">
        <v>0</v>
      </c>
      <c r="H14" s="206">
        <v>3.51</v>
      </c>
      <c r="I14" s="206" t="s">
        <v>1493</v>
      </c>
      <c r="J14" s="206">
        <v>0.14000000000000001</v>
      </c>
    </row>
    <row r="15" spans="1:10" s="20" customFormat="1" ht="10.5" x14ac:dyDescent="0.25">
      <c r="A15" s="204" t="s">
        <v>1499</v>
      </c>
      <c r="B15" s="205" t="s">
        <v>35</v>
      </c>
      <c r="C15" s="205" t="s">
        <v>1500</v>
      </c>
      <c r="D15" s="206">
        <v>0.09</v>
      </c>
      <c r="E15" s="206">
        <v>1</v>
      </c>
      <c r="F15" s="206">
        <v>96.7</v>
      </c>
      <c r="G15" s="206">
        <v>0</v>
      </c>
      <c r="H15" s="206">
        <v>96.7</v>
      </c>
      <c r="I15" s="206" t="s">
        <v>1493</v>
      </c>
      <c r="J15" s="206">
        <v>8.7029999999999994</v>
      </c>
    </row>
    <row r="16" spans="1:10" s="20" customFormat="1" ht="10.5" x14ac:dyDescent="0.25">
      <c r="A16" s="204" t="s">
        <v>1501</v>
      </c>
      <c r="B16" s="205" t="s">
        <v>201</v>
      </c>
      <c r="C16" s="205" t="s">
        <v>1502</v>
      </c>
      <c r="D16" s="206">
        <v>1.2E-2</v>
      </c>
      <c r="E16" s="206">
        <v>1</v>
      </c>
      <c r="F16" s="206">
        <v>7.1</v>
      </c>
      <c r="G16" s="206">
        <v>0</v>
      </c>
      <c r="H16" s="206">
        <v>7.1</v>
      </c>
      <c r="I16" s="206" t="s">
        <v>1493</v>
      </c>
      <c r="J16" s="206">
        <v>8.5000000000000006E-2</v>
      </c>
    </row>
    <row r="17" spans="1:10" x14ac:dyDescent="0.25">
      <c r="A17" s="204" t="s">
        <v>1503</v>
      </c>
      <c r="B17" s="205" t="s">
        <v>201</v>
      </c>
      <c r="C17" s="205" t="s">
        <v>1504</v>
      </c>
      <c r="D17" s="206">
        <v>0.02</v>
      </c>
      <c r="E17" s="206">
        <v>1</v>
      </c>
      <c r="F17" s="206">
        <v>10.1</v>
      </c>
      <c r="G17" s="206">
        <v>0</v>
      </c>
      <c r="H17" s="206">
        <v>10.1</v>
      </c>
      <c r="I17" s="206" t="s">
        <v>1493</v>
      </c>
      <c r="J17" s="206">
        <v>0.20200000000000001</v>
      </c>
    </row>
    <row r="18" spans="1:10" ht="11.25" customHeight="1" x14ac:dyDescent="0.25">
      <c r="A18" s="261" t="s">
        <v>1505</v>
      </c>
      <c r="B18" s="261"/>
      <c r="C18" s="261"/>
      <c r="D18" s="261"/>
      <c r="E18" s="261"/>
      <c r="F18" s="261"/>
      <c r="G18" s="261"/>
      <c r="H18" s="261"/>
      <c r="I18" s="261"/>
      <c r="J18" s="207">
        <v>9.1300000000000008</v>
      </c>
    </row>
    <row r="19" spans="1:10" x14ac:dyDescent="0.25">
      <c r="A19" s="262"/>
      <c r="B19" s="262"/>
      <c r="C19" s="262"/>
      <c r="D19" s="262"/>
      <c r="E19" s="262"/>
      <c r="F19" s="262"/>
      <c r="G19" s="262"/>
      <c r="H19" s="262"/>
      <c r="I19" s="262"/>
      <c r="J19" s="262"/>
    </row>
    <row r="20" spans="1:10" ht="11.25" customHeight="1" x14ac:dyDescent="0.25">
      <c r="A20" s="263" t="s">
        <v>1506</v>
      </c>
      <c r="B20" s="263"/>
      <c r="C20" s="263"/>
      <c r="D20" s="263"/>
      <c r="E20" s="263"/>
      <c r="F20" s="208"/>
      <c r="G20" s="208"/>
      <c r="H20" s="208"/>
      <c r="I20" s="208"/>
      <c r="J20" s="208"/>
    </row>
    <row r="21" spans="1:10" ht="11.25" customHeight="1" x14ac:dyDescent="0.25">
      <c r="A21" s="264" t="s">
        <v>1507</v>
      </c>
      <c r="B21" s="264"/>
      <c r="C21" s="264"/>
      <c r="D21" s="203" t="s">
        <v>1508</v>
      </c>
      <c r="E21" s="203" t="s">
        <v>1509</v>
      </c>
      <c r="F21" s="208"/>
      <c r="G21" s="208"/>
      <c r="H21" s="208"/>
      <c r="I21" s="208"/>
      <c r="J21" s="208"/>
    </row>
    <row r="22" spans="1:10" ht="11.25" customHeight="1" x14ac:dyDescent="0.25">
      <c r="A22" s="257" t="s">
        <v>1510</v>
      </c>
      <c r="B22" s="257"/>
      <c r="C22" s="257"/>
      <c r="D22" s="268">
        <v>128.33000000000001</v>
      </c>
      <c r="E22" s="209">
        <v>3.31</v>
      </c>
      <c r="F22" s="208"/>
      <c r="G22" s="208"/>
      <c r="H22" s="208"/>
      <c r="I22" s="208"/>
      <c r="J22" s="208"/>
    </row>
    <row r="23" spans="1:10" ht="11.25" customHeight="1" x14ac:dyDescent="0.25">
      <c r="A23" s="257" t="s">
        <v>1511</v>
      </c>
      <c r="B23" s="257"/>
      <c r="C23" s="257"/>
      <c r="D23" s="268"/>
      <c r="E23" s="209">
        <v>9.1300000000000008</v>
      </c>
      <c r="F23" s="208"/>
      <c r="G23" s="208"/>
      <c r="H23" s="208"/>
      <c r="I23" s="208"/>
      <c r="J23" s="208"/>
    </row>
    <row r="24" spans="1:10" ht="11.25" customHeight="1" x14ac:dyDescent="0.25">
      <c r="A24" s="257" t="s">
        <v>1512</v>
      </c>
      <c r="B24" s="257"/>
      <c r="C24" s="257"/>
      <c r="D24" s="268"/>
      <c r="E24" s="209">
        <v>0</v>
      </c>
      <c r="F24" s="208"/>
      <c r="G24" s="208"/>
      <c r="H24" s="208"/>
      <c r="I24" s="208"/>
      <c r="J24" s="208"/>
    </row>
    <row r="25" spans="1:10" ht="11.25" customHeight="1" x14ac:dyDescent="0.25">
      <c r="A25" s="257" t="s">
        <v>1513</v>
      </c>
      <c r="B25" s="257"/>
      <c r="C25" s="257"/>
      <c r="D25" s="268"/>
      <c r="E25" s="209">
        <v>1</v>
      </c>
      <c r="F25" s="208"/>
      <c r="G25" s="208"/>
      <c r="H25" s="208"/>
      <c r="I25" s="208"/>
      <c r="J25" s="208"/>
    </row>
    <row r="26" spans="1:10" ht="11.25" customHeight="1" x14ac:dyDescent="0.25">
      <c r="A26" s="257" t="s">
        <v>1514</v>
      </c>
      <c r="B26" s="257"/>
      <c r="C26" s="257"/>
      <c r="D26" s="268"/>
      <c r="E26" s="209">
        <v>3.31</v>
      </c>
      <c r="F26" s="208"/>
      <c r="G26" s="208"/>
      <c r="H26" s="208"/>
      <c r="I26" s="208"/>
      <c r="J26" s="208"/>
    </row>
    <row r="27" spans="1:10" ht="11.25" customHeight="1" x14ac:dyDescent="0.25">
      <c r="A27" s="257" t="s">
        <v>1515</v>
      </c>
      <c r="B27" s="257"/>
      <c r="C27" s="257"/>
      <c r="D27" s="268"/>
      <c r="E27" s="209">
        <v>3.31</v>
      </c>
      <c r="F27" s="208"/>
      <c r="G27" s="208"/>
      <c r="H27" s="208"/>
      <c r="I27" s="208"/>
      <c r="J27" s="208"/>
    </row>
    <row r="28" spans="1:10" ht="11.25" customHeight="1" x14ac:dyDescent="0.25">
      <c r="A28" s="257" t="s">
        <v>1516</v>
      </c>
      <c r="B28" s="257"/>
      <c r="C28" s="257"/>
      <c r="D28" s="268"/>
      <c r="E28" s="209">
        <v>12.44</v>
      </c>
      <c r="F28" s="208"/>
      <c r="G28" s="208"/>
      <c r="H28" s="208"/>
      <c r="I28" s="208"/>
      <c r="J28" s="208"/>
    </row>
    <row r="29" spans="1:10" ht="11.25" customHeight="1" x14ac:dyDescent="0.25">
      <c r="A29" s="257" t="s">
        <v>1517</v>
      </c>
      <c r="B29" s="257"/>
      <c r="C29" s="257"/>
      <c r="D29" s="258"/>
      <c r="E29" s="209"/>
      <c r="F29" s="208"/>
      <c r="G29" s="208"/>
      <c r="H29" s="208"/>
      <c r="I29" s="208"/>
      <c r="J29" s="208"/>
    </row>
    <row r="30" spans="1:10" ht="11.25" customHeight="1" x14ac:dyDescent="0.25">
      <c r="A30" s="259" t="s">
        <v>1518</v>
      </c>
      <c r="B30" s="259"/>
      <c r="C30" s="259"/>
      <c r="D30" s="258"/>
      <c r="E30" s="207">
        <f>SUM(E28:E29)</f>
        <v>12.44</v>
      </c>
      <c r="F30" s="208"/>
      <c r="G30" s="208"/>
      <c r="H30" s="208"/>
      <c r="I30" s="208"/>
      <c r="J30" s="208"/>
    </row>
    <row r="31" spans="1:10" x14ac:dyDescent="0.25">
      <c r="A31" s="20"/>
      <c r="B31" s="20"/>
      <c r="C31" s="20"/>
      <c r="D31" s="61"/>
      <c r="E31" s="20"/>
      <c r="F31" s="20"/>
      <c r="G31" s="20"/>
      <c r="H31" s="20"/>
      <c r="I31" s="20"/>
      <c r="J31" s="20"/>
    </row>
    <row r="32" spans="1:10" x14ac:dyDescent="0.25">
      <c r="A32" s="20"/>
      <c r="B32" s="20"/>
      <c r="C32" s="20"/>
      <c r="D32" s="61"/>
      <c r="E32" s="20"/>
      <c r="F32" s="20"/>
      <c r="G32" s="20"/>
      <c r="H32" s="20"/>
      <c r="I32" s="20"/>
      <c r="J32" s="20"/>
    </row>
    <row r="33" spans="1:10" x14ac:dyDescent="0.25">
      <c r="A33" s="20"/>
      <c r="B33" s="20"/>
      <c r="C33" s="20"/>
      <c r="D33" s="61"/>
      <c r="E33" s="20"/>
      <c r="F33" s="20"/>
      <c r="G33" s="20"/>
      <c r="H33" s="20"/>
      <c r="I33" s="20"/>
      <c r="J33" s="20"/>
    </row>
    <row r="34" spans="1:10" x14ac:dyDescent="0.25">
      <c r="A34" s="20"/>
      <c r="B34" s="20"/>
      <c r="C34" s="20"/>
      <c r="D34" s="61"/>
      <c r="E34" s="20"/>
      <c r="F34" s="20"/>
      <c r="G34" s="20"/>
      <c r="H34" s="20"/>
      <c r="I34" s="20"/>
      <c r="J34" s="20"/>
    </row>
    <row r="35" spans="1:10" x14ac:dyDescent="0.25">
      <c r="A35" s="20"/>
      <c r="B35" s="20"/>
      <c r="C35" s="20"/>
      <c r="D35" s="61"/>
      <c r="E35" s="20"/>
      <c r="F35" s="20"/>
      <c r="G35" s="20"/>
      <c r="H35" s="20"/>
      <c r="I35" s="20"/>
      <c r="J35" s="20"/>
    </row>
    <row r="36" spans="1:10" x14ac:dyDescent="0.25">
      <c r="A36" s="20"/>
      <c r="B36" s="20"/>
      <c r="C36" s="20"/>
      <c r="D36" s="61"/>
      <c r="E36" s="20"/>
      <c r="F36" s="20"/>
      <c r="G36" s="20"/>
      <c r="H36" s="20"/>
      <c r="I36" s="20"/>
      <c r="J36" s="20"/>
    </row>
    <row r="37" spans="1:10" x14ac:dyDescent="0.25">
      <c r="A37" s="20"/>
      <c r="B37" s="20"/>
      <c r="C37" s="20"/>
      <c r="D37" s="61"/>
      <c r="E37" s="20"/>
      <c r="F37" s="20"/>
      <c r="G37" s="20"/>
      <c r="H37" s="20"/>
      <c r="I37" s="20"/>
      <c r="J37" s="20"/>
    </row>
    <row r="38" spans="1:10" x14ac:dyDescent="0.25">
      <c r="A38" s="20"/>
      <c r="B38" s="20"/>
      <c r="C38" s="20"/>
      <c r="D38" s="61"/>
      <c r="E38" s="20"/>
      <c r="F38" s="20"/>
      <c r="G38" s="20"/>
      <c r="H38" s="20"/>
      <c r="I38" s="20"/>
      <c r="J38" s="20"/>
    </row>
    <row r="39" spans="1:10" x14ac:dyDescent="0.25">
      <c r="A39" s="20"/>
      <c r="B39" s="20"/>
      <c r="C39" s="20"/>
      <c r="D39" s="61"/>
      <c r="E39" s="20"/>
      <c r="F39" s="20"/>
      <c r="G39" s="20"/>
      <c r="H39" s="20"/>
      <c r="I39" s="20"/>
      <c r="J39" s="20"/>
    </row>
    <row r="40" spans="1:10" x14ac:dyDescent="0.25">
      <c r="A40" s="20"/>
      <c r="B40" s="20"/>
      <c r="C40" s="20"/>
      <c r="D40" s="61"/>
      <c r="E40" s="20"/>
      <c r="F40" s="20"/>
      <c r="G40" s="20"/>
      <c r="H40" s="20"/>
      <c r="I40" s="20"/>
      <c r="J40" s="20"/>
    </row>
    <row r="41" spans="1:10" x14ac:dyDescent="0.25">
      <c r="A41" s="20"/>
      <c r="B41" s="20"/>
      <c r="C41" s="20"/>
      <c r="D41" s="61"/>
      <c r="E41" s="20"/>
      <c r="F41" s="20"/>
      <c r="G41" s="20"/>
      <c r="H41" s="20"/>
      <c r="I41" s="20"/>
      <c r="J41" s="20"/>
    </row>
    <row r="42" spans="1:10" x14ac:dyDescent="0.25">
      <c r="A42" s="20"/>
      <c r="B42" s="20"/>
      <c r="C42" s="20"/>
      <c r="D42" s="61"/>
      <c r="E42" s="20"/>
      <c r="F42" s="20"/>
      <c r="G42" s="20"/>
      <c r="H42" s="20"/>
      <c r="I42" s="20"/>
      <c r="J42" s="20"/>
    </row>
    <row r="43" spans="1:10" x14ac:dyDescent="0.25">
      <c r="A43" s="20"/>
      <c r="B43" s="20"/>
      <c r="C43" s="20"/>
      <c r="D43" s="61"/>
      <c r="E43" s="20"/>
      <c r="F43" s="20"/>
      <c r="G43" s="20"/>
      <c r="H43" s="20"/>
      <c r="I43" s="20"/>
      <c r="J43" s="20"/>
    </row>
    <row r="44" spans="1:10" x14ac:dyDescent="0.25">
      <c r="A44" s="20"/>
      <c r="B44" s="20"/>
      <c r="C44" s="20"/>
      <c r="D44" s="61"/>
      <c r="E44" s="20"/>
      <c r="F44" s="20"/>
      <c r="G44" s="20"/>
      <c r="H44" s="20"/>
      <c r="I44" s="20"/>
      <c r="J44" s="20"/>
    </row>
    <row r="45" spans="1:10" x14ac:dyDescent="0.25">
      <c r="A45" s="20"/>
      <c r="B45" s="20"/>
      <c r="C45" s="20"/>
      <c r="D45" s="61"/>
      <c r="E45" s="20"/>
      <c r="F45" s="20"/>
      <c r="G45" s="20"/>
      <c r="H45" s="20"/>
      <c r="I45" s="20"/>
      <c r="J45" s="20"/>
    </row>
    <row r="46" spans="1:10" x14ac:dyDescent="0.25">
      <c r="A46" s="20"/>
      <c r="B46" s="20"/>
      <c r="C46" s="20"/>
      <c r="D46" s="61"/>
      <c r="E46" s="20"/>
      <c r="F46" s="20"/>
      <c r="G46" s="20"/>
      <c r="H46" s="20"/>
      <c r="I46" s="20"/>
      <c r="J46" s="20"/>
    </row>
    <row r="47" spans="1:10" x14ac:dyDescent="0.25">
      <c r="A47" s="20"/>
      <c r="B47" s="20"/>
      <c r="C47" s="20"/>
      <c r="D47" s="61"/>
      <c r="E47" s="20"/>
      <c r="F47" s="20"/>
      <c r="G47" s="20"/>
      <c r="H47" s="20"/>
      <c r="I47" s="20"/>
      <c r="J47" s="20"/>
    </row>
    <row r="48" spans="1:10" x14ac:dyDescent="0.25">
      <c r="A48" s="20"/>
      <c r="B48" s="20"/>
      <c r="C48" s="20"/>
      <c r="D48" s="61"/>
      <c r="E48" s="20"/>
      <c r="F48" s="20"/>
      <c r="G48" s="20"/>
      <c r="H48" s="20"/>
      <c r="I48" s="20"/>
      <c r="J48" s="20"/>
    </row>
    <row r="49" spans="1:10" x14ac:dyDescent="0.25">
      <c r="A49" s="20"/>
      <c r="B49" s="20"/>
      <c r="C49" s="20"/>
      <c r="D49" s="61"/>
      <c r="E49" s="20"/>
      <c r="F49" s="20"/>
      <c r="G49" s="20"/>
      <c r="H49" s="20"/>
      <c r="I49" s="20"/>
      <c r="J49" s="20"/>
    </row>
    <row r="50" spans="1:10" x14ac:dyDescent="0.25">
      <c r="A50" s="20"/>
      <c r="B50" s="20"/>
      <c r="C50" s="20"/>
      <c r="D50" s="61"/>
      <c r="E50" s="20"/>
      <c r="F50" s="20"/>
      <c r="G50" s="20"/>
      <c r="H50" s="20"/>
      <c r="I50" s="20"/>
      <c r="J50" s="20"/>
    </row>
    <row r="51" spans="1:10" x14ac:dyDescent="0.25">
      <c r="A51" s="20"/>
      <c r="B51" s="20"/>
      <c r="C51" s="20"/>
      <c r="D51" s="61"/>
      <c r="E51" s="20"/>
      <c r="F51" s="20"/>
      <c r="G51" s="20"/>
      <c r="H51" s="20"/>
      <c r="I51" s="20"/>
      <c r="J51" s="20"/>
    </row>
    <row r="52" spans="1:10" ht="11.25" customHeight="1" x14ac:dyDescent="0.25">
      <c r="A52" s="263" t="s">
        <v>1519</v>
      </c>
      <c r="B52" s="263"/>
      <c r="C52" s="263"/>
      <c r="D52" s="263"/>
      <c r="E52" s="263"/>
      <c r="F52" s="263"/>
      <c r="G52" s="263"/>
      <c r="H52" s="263" t="s">
        <v>1476</v>
      </c>
      <c r="I52" s="263"/>
      <c r="J52" s="263"/>
    </row>
    <row r="53" spans="1:10" ht="11.25" customHeight="1" x14ac:dyDescent="0.25">
      <c r="A53" s="263" t="s">
        <v>1477</v>
      </c>
      <c r="B53" s="263"/>
      <c r="C53" s="263" t="s">
        <v>1520</v>
      </c>
      <c r="D53" s="263"/>
      <c r="E53" s="263" t="s">
        <v>1479</v>
      </c>
      <c r="F53" s="263"/>
      <c r="G53" s="263"/>
      <c r="H53" s="263" t="s">
        <v>1480</v>
      </c>
      <c r="I53" s="263"/>
      <c r="J53" s="263"/>
    </row>
    <row r="54" spans="1:10" x14ac:dyDescent="0.25">
      <c r="A54" s="267"/>
      <c r="B54" s="267"/>
      <c r="C54" s="267"/>
      <c r="D54" s="267"/>
      <c r="E54" s="267"/>
      <c r="F54" s="267"/>
      <c r="G54" s="267"/>
      <c r="H54" s="267"/>
      <c r="I54" s="267"/>
      <c r="J54" s="267"/>
    </row>
    <row r="55" spans="1:10" x14ac:dyDescent="0.25">
      <c r="A55" s="201" t="s">
        <v>1124</v>
      </c>
      <c r="B55" s="202" t="s">
        <v>1481</v>
      </c>
      <c r="C55" s="202" t="s">
        <v>1482</v>
      </c>
      <c r="D55" s="203" t="s">
        <v>1483</v>
      </c>
      <c r="E55" s="203" t="s">
        <v>1484</v>
      </c>
      <c r="F55" s="203" t="s">
        <v>1485</v>
      </c>
      <c r="G55" s="203" t="s">
        <v>1486</v>
      </c>
      <c r="H55" s="203" t="s">
        <v>1487</v>
      </c>
      <c r="I55" s="203" t="s">
        <v>1488</v>
      </c>
      <c r="J55" s="203" t="s">
        <v>1489</v>
      </c>
    </row>
    <row r="56" spans="1:10" x14ac:dyDescent="0.25">
      <c r="A56" s="204" t="s">
        <v>1521</v>
      </c>
      <c r="B56" s="205" t="s">
        <v>1491</v>
      </c>
      <c r="C56" s="205" t="s">
        <v>1522</v>
      </c>
      <c r="D56" s="206">
        <v>0.08</v>
      </c>
      <c r="E56" s="206">
        <v>1</v>
      </c>
      <c r="F56" s="206">
        <v>6.42</v>
      </c>
      <c r="G56" s="206">
        <v>0</v>
      </c>
      <c r="H56" s="206">
        <v>14.66</v>
      </c>
      <c r="I56" s="206" t="s">
        <v>1493</v>
      </c>
      <c r="J56" s="206">
        <v>1.173</v>
      </c>
    </row>
    <row r="57" spans="1:10" x14ac:dyDescent="0.25">
      <c r="A57" s="204" t="s">
        <v>1494</v>
      </c>
      <c r="B57" s="205" t="s">
        <v>1491</v>
      </c>
      <c r="C57" s="205" t="s">
        <v>1495</v>
      </c>
      <c r="D57" s="206">
        <v>0.16</v>
      </c>
      <c r="E57" s="206">
        <v>1</v>
      </c>
      <c r="F57" s="206">
        <v>4.72</v>
      </c>
      <c r="G57" s="206">
        <v>0</v>
      </c>
      <c r="H57" s="206">
        <v>10.78</v>
      </c>
      <c r="I57" s="206" t="s">
        <v>1493</v>
      </c>
      <c r="J57" s="206">
        <v>1.7250000000000001</v>
      </c>
    </row>
    <row r="58" spans="1:10" ht="11.25" customHeight="1" x14ac:dyDescent="0.25">
      <c r="A58" s="261" t="s">
        <v>1505</v>
      </c>
      <c r="B58" s="261"/>
      <c r="C58" s="261"/>
      <c r="D58" s="261"/>
      <c r="E58" s="261"/>
      <c r="F58" s="261"/>
      <c r="G58" s="261"/>
      <c r="H58" s="261"/>
      <c r="I58" s="261"/>
      <c r="J58" s="207">
        <v>2.9</v>
      </c>
    </row>
    <row r="59" spans="1:10" x14ac:dyDescent="0.25">
      <c r="A59" s="262"/>
      <c r="B59" s="262"/>
      <c r="C59" s="262"/>
      <c r="D59" s="262"/>
      <c r="E59" s="262"/>
      <c r="F59" s="262"/>
      <c r="G59" s="262"/>
      <c r="H59" s="262"/>
      <c r="I59" s="262"/>
      <c r="J59" s="262"/>
    </row>
    <row r="60" spans="1:10" x14ac:dyDescent="0.25">
      <c r="A60" s="201" t="s">
        <v>1496</v>
      </c>
      <c r="B60" s="202" t="s">
        <v>1481</v>
      </c>
      <c r="C60" s="202" t="s">
        <v>1482</v>
      </c>
      <c r="D60" s="203" t="s">
        <v>1483</v>
      </c>
      <c r="E60" s="203" t="s">
        <v>1484</v>
      </c>
      <c r="F60" s="203" t="s">
        <v>1485</v>
      </c>
      <c r="G60" s="203" t="s">
        <v>1486</v>
      </c>
      <c r="H60" s="203" t="s">
        <v>1487</v>
      </c>
      <c r="I60" s="203" t="s">
        <v>1488</v>
      </c>
      <c r="J60" s="203" t="s">
        <v>1489</v>
      </c>
    </row>
    <row r="61" spans="1:10" x14ac:dyDescent="0.25">
      <c r="A61" s="204" t="s">
        <v>1523</v>
      </c>
      <c r="B61" s="205" t="s">
        <v>35</v>
      </c>
      <c r="C61" s="205" t="s">
        <v>1524</v>
      </c>
      <c r="D61" s="206">
        <v>1.03</v>
      </c>
      <c r="E61" s="206">
        <v>1</v>
      </c>
      <c r="F61" s="206">
        <v>5.79</v>
      </c>
      <c r="G61" s="206">
        <v>0</v>
      </c>
      <c r="H61" s="206">
        <v>5.79</v>
      </c>
      <c r="I61" s="206" t="s">
        <v>1493</v>
      </c>
      <c r="J61" s="206">
        <v>5.9640000000000004</v>
      </c>
    </row>
    <row r="62" spans="1:10" ht="11.25" customHeight="1" x14ac:dyDescent="0.25">
      <c r="A62" s="261" t="s">
        <v>1505</v>
      </c>
      <c r="B62" s="261"/>
      <c r="C62" s="261"/>
      <c r="D62" s="261"/>
      <c r="E62" s="261"/>
      <c r="F62" s="261"/>
      <c r="G62" s="261"/>
      <c r="H62" s="261"/>
      <c r="I62" s="261"/>
      <c r="J62" s="207">
        <v>5.96</v>
      </c>
    </row>
    <row r="63" spans="1:10" x14ac:dyDescent="0.25">
      <c r="A63" s="262"/>
      <c r="B63" s="262"/>
      <c r="C63" s="262"/>
      <c r="D63" s="262"/>
      <c r="E63" s="262"/>
      <c r="F63" s="262"/>
      <c r="G63" s="262"/>
      <c r="H63" s="262"/>
      <c r="I63" s="262"/>
      <c r="J63" s="262"/>
    </row>
    <row r="64" spans="1:10" ht="11.25" customHeight="1" x14ac:dyDescent="0.25">
      <c r="A64" s="263" t="s">
        <v>1506</v>
      </c>
      <c r="B64" s="263"/>
      <c r="C64" s="263"/>
      <c r="D64" s="263"/>
      <c r="E64" s="263"/>
      <c r="F64" s="208"/>
      <c r="G64" s="208"/>
      <c r="H64" s="208"/>
      <c r="I64" s="208"/>
      <c r="J64" s="208"/>
    </row>
    <row r="65" spans="1:10" ht="11.25" customHeight="1" x14ac:dyDescent="0.25">
      <c r="A65" s="264" t="s">
        <v>1507</v>
      </c>
      <c r="B65" s="264"/>
      <c r="C65" s="264"/>
      <c r="D65" s="203" t="s">
        <v>1508</v>
      </c>
      <c r="E65" s="203" t="s">
        <v>1509</v>
      </c>
      <c r="F65" s="208"/>
      <c r="G65" s="208"/>
      <c r="H65" s="208"/>
      <c r="I65" s="208"/>
      <c r="J65" s="208"/>
    </row>
    <row r="66" spans="1:10" ht="11.25" customHeight="1" x14ac:dyDescent="0.25">
      <c r="A66" s="257" t="s">
        <v>1510</v>
      </c>
      <c r="B66" s="257"/>
      <c r="C66" s="257"/>
      <c r="D66" s="258">
        <v>128.33000000000001</v>
      </c>
      <c r="E66" s="209">
        <v>2.9</v>
      </c>
      <c r="F66" s="208"/>
      <c r="G66" s="208"/>
      <c r="H66" s="208"/>
      <c r="I66" s="208"/>
      <c r="J66" s="208"/>
    </row>
    <row r="67" spans="1:10" ht="11.25" customHeight="1" x14ac:dyDescent="0.25">
      <c r="A67" s="257" t="s">
        <v>1511</v>
      </c>
      <c r="B67" s="257"/>
      <c r="C67" s="257"/>
      <c r="D67" s="258"/>
      <c r="E67" s="209">
        <v>5.96</v>
      </c>
      <c r="F67" s="208"/>
      <c r="G67" s="208"/>
      <c r="H67" s="208"/>
      <c r="I67" s="208"/>
      <c r="J67" s="208"/>
    </row>
    <row r="68" spans="1:10" ht="11.25" customHeight="1" x14ac:dyDescent="0.25">
      <c r="A68" s="257" t="s">
        <v>1512</v>
      </c>
      <c r="B68" s="257"/>
      <c r="C68" s="257"/>
      <c r="D68" s="258"/>
      <c r="E68" s="209">
        <v>0</v>
      </c>
      <c r="F68" s="208"/>
      <c r="G68" s="208"/>
      <c r="H68" s="208"/>
      <c r="I68" s="208"/>
      <c r="J68" s="208"/>
    </row>
    <row r="69" spans="1:10" ht="11.25" customHeight="1" x14ac:dyDescent="0.25">
      <c r="A69" s="257" t="s">
        <v>1513</v>
      </c>
      <c r="B69" s="257"/>
      <c r="C69" s="257"/>
      <c r="D69" s="258"/>
      <c r="E69" s="209">
        <v>1</v>
      </c>
      <c r="F69" s="208"/>
      <c r="G69" s="208"/>
      <c r="H69" s="208"/>
      <c r="I69" s="208"/>
      <c r="J69" s="208"/>
    </row>
    <row r="70" spans="1:10" ht="11.25" customHeight="1" x14ac:dyDescent="0.25">
      <c r="A70" s="257" t="s">
        <v>1514</v>
      </c>
      <c r="B70" s="257"/>
      <c r="C70" s="257"/>
      <c r="D70" s="258"/>
      <c r="E70" s="209">
        <v>2.9</v>
      </c>
      <c r="F70" s="208"/>
      <c r="G70" s="208"/>
      <c r="H70" s="208"/>
      <c r="I70" s="208"/>
      <c r="J70" s="208"/>
    </row>
    <row r="71" spans="1:10" ht="11.25" customHeight="1" x14ac:dyDescent="0.25">
      <c r="A71" s="257" t="s">
        <v>1515</v>
      </c>
      <c r="B71" s="257"/>
      <c r="C71" s="257"/>
      <c r="D71" s="258"/>
      <c r="E71" s="209">
        <v>2.9</v>
      </c>
      <c r="F71" s="208"/>
      <c r="G71" s="208"/>
      <c r="H71" s="208"/>
      <c r="I71" s="208"/>
      <c r="J71" s="208"/>
    </row>
    <row r="72" spans="1:10" ht="11.25" customHeight="1" x14ac:dyDescent="0.25">
      <c r="A72" s="257" t="s">
        <v>1516</v>
      </c>
      <c r="B72" s="257"/>
      <c r="C72" s="257"/>
      <c r="D72" s="258"/>
      <c r="E72" s="209">
        <v>8.86</v>
      </c>
      <c r="F72" s="208"/>
      <c r="G72" s="208"/>
      <c r="H72" s="208"/>
      <c r="I72" s="208"/>
      <c r="J72" s="208"/>
    </row>
    <row r="73" spans="1:10" ht="11.25" customHeight="1" x14ac:dyDescent="0.25">
      <c r="A73" s="257" t="s">
        <v>1517</v>
      </c>
      <c r="B73" s="257"/>
      <c r="C73" s="257"/>
      <c r="D73" s="258"/>
      <c r="E73" s="209"/>
      <c r="F73" s="208"/>
      <c r="G73" s="208"/>
      <c r="H73" s="208"/>
      <c r="I73" s="208"/>
      <c r="J73" s="208"/>
    </row>
    <row r="74" spans="1:10" ht="11.25" customHeight="1" x14ac:dyDescent="0.25">
      <c r="A74" s="259" t="s">
        <v>1518</v>
      </c>
      <c r="B74" s="259"/>
      <c r="C74" s="259"/>
      <c r="D74" s="258"/>
      <c r="E74" s="207">
        <f>SUM(E72:E73)</f>
        <v>8.86</v>
      </c>
      <c r="F74" s="208"/>
      <c r="G74" s="208"/>
      <c r="H74" s="208"/>
      <c r="I74" s="208"/>
      <c r="J74" s="208"/>
    </row>
    <row r="75" spans="1:10" x14ac:dyDescent="0.25">
      <c r="A75" s="20"/>
      <c r="B75" s="20"/>
      <c r="C75" s="20"/>
      <c r="D75" s="61"/>
      <c r="E75" s="20"/>
      <c r="F75" s="20"/>
      <c r="G75" s="20"/>
      <c r="H75" s="20"/>
      <c r="I75" s="20"/>
      <c r="J75" s="20"/>
    </row>
    <row r="76" spans="1:10" x14ac:dyDescent="0.25">
      <c r="A76" s="20"/>
      <c r="B76" s="20"/>
      <c r="C76" s="20"/>
      <c r="D76" s="61"/>
      <c r="E76" s="20"/>
      <c r="F76" s="20"/>
      <c r="G76" s="20"/>
      <c r="H76" s="20"/>
      <c r="I76" s="20"/>
      <c r="J76" s="20"/>
    </row>
    <row r="77" spans="1:10" x14ac:dyDescent="0.25">
      <c r="A77" s="20"/>
      <c r="B77" s="20"/>
      <c r="C77" s="20"/>
      <c r="D77" s="61"/>
      <c r="E77" s="20"/>
      <c r="F77" s="20"/>
      <c r="G77" s="20"/>
      <c r="H77" s="20"/>
      <c r="I77" s="20"/>
      <c r="J77" s="20"/>
    </row>
    <row r="78" spans="1:10" x14ac:dyDescent="0.25">
      <c r="A78" s="20"/>
      <c r="B78" s="20"/>
      <c r="C78" s="20"/>
      <c r="D78" s="61"/>
      <c r="E78" s="20"/>
      <c r="F78" s="20"/>
      <c r="G78" s="20"/>
      <c r="H78" s="20"/>
      <c r="I78" s="20"/>
      <c r="J78" s="20"/>
    </row>
    <row r="79" spans="1:10" x14ac:dyDescent="0.25">
      <c r="A79" s="20"/>
      <c r="B79" s="20"/>
      <c r="C79" s="20"/>
      <c r="D79" s="61"/>
      <c r="E79" s="20"/>
      <c r="F79" s="20"/>
      <c r="G79" s="20"/>
      <c r="H79" s="20"/>
      <c r="I79" s="20"/>
      <c r="J79" s="20"/>
    </row>
    <row r="80" spans="1:10" x14ac:dyDescent="0.25">
      <c r="A80" s="20"/>
      <c r="B80" s="20"/>
      <c r="C80" s="20"/>
      <c r="D80" s="61"/>
      <c r="E80" s="20"/>
      <c r="F80" s="20"/>
      <c r="G80" s="20"/>
      <c r="H80" s="20"/>
      <c r="I80" s="20"/>
      <c r="J80" s="20"/>
    </row>
    <row r="81" spans="1:10" x14ac:dyDescent="0.25">
      <c r="A81" s="20"/>
      <c r="B81" s="20"/>
      <c r="C81" s="20"/>
      <c r="D81" s="61"/>
      <c r="E81" s="20"/>
      <c r="F81" s="20"/>
      <c r="G81" s="20"/>
      <c r="H81" s="20"/>
      <c r="I81" s="20"/>
      <c r="J81" s="20"/>
    </row>
    <row r="82" spans="1:10" x14ac:dyDescent="0.25">
      <c r="A82" s="20"/>
      <c r="B82" s="20"/>
      <c r="C82" s="20"/>
      <c r="D82" s="61"/>
      <c r="E82" s="20"/>
      <c r="F82" s="20"/>
      <c r="G82" s="20"/>
      <c r="H82" s="20"/>
      <c r="I82" s="20"/>
      <c r="J82" s="20"/>
    </row>
    <row r="83" spans="1:10" x14ac:dyDescent="0.25">
      <c r="A83" s="20"/>
      <c r="B83" s="20"/>
      <c r="C83" s="20"/>
      <c r="D83" s="61"/>
      <c r="E83" s="20"/>
      <c r="F83" s="20"/>
      <c r="G83" s="20"/>
      <c r="H83" s="20"/>
      <c r="I83" s="20"/>
      <c r="J83" s="20"/>
    </row>
    <row r="84" spans="1:10" x14ac:dyDescent="0.25">
      <c r="A84" s="20"/>
      <c r="B84" s="20"/>
      <c r="C84" s="20"/>
      <c r="D84" s="61"/>
      <c r="E84" s="20"/>
      <c r="F84" s="20"/>
      <c r="G84" s="20"/>
      <c r="H84" s="20"/>
      <c r="I84" s="20"/>
      <c r="J84" s="20"/>
    </row>
    <row r="85" spans="1:10" x14ac:dyDescent="0.25">
      <c r="A85" s="20"/>
      <c r="B85" s="20"/>
      <c r="C85" s="20"/>
      <c r="D85" s="61"/>
      <c r="E85" s="20"/>
      <c r="F85" s="20"/>
      <c r="G85" s="20"/>
      <c r="H85" s="20"/>
      <c r="I85" s="20"/>
      <c r="J85" s="20"/>
    </row>
    <row r="86" spans="1:10" x14ac:dyDescent="0.25">
      <c r="A86" s="20"/>
      <c r="B86" s="20"/>
      <c r="C86" s="20"/>
      <c r="D86" s="61"/>
      <c r="E86" s="20"/>
      <c r="F86" s="20"/>
      <c r="G86" s="20"/>
      <c r="H86" s="20"/>
      <c r="I86" s="20"/>
      <c r="J86" s="20"/>
    </row>
    <row r="87" spans="1:10" x14ac:dyDescent="0.25">
      <c r="A87" s="20"/>
      <c r="B87" s="20"/>
      <c r="C87" s="20"/>
      <c r="D87" s="61"/>
      <c r="E87" s="20"/>
      <c r="F87" s="20"/>
      <c r="G87" s="20"/>
      <c r="H87" s="20"/>
      <c r="I87" s="20"/>
      <c r="J87" s="20"/>
    </row>
    <row r="88" spans="1:10" x14ac:dyDescent="0.25">
      <c r="A88" s="20"/>
      <c r="B88" s="20"/>
      <c r="C88" s="20"/>
      <c r="D88" s="61"/>
      <c r="E88" s="20"/>
      <c r="F88" s="20"/>
      <c r="G88" s="20"/>
      <c r="H88" s="20"/>
      <c r="I88" s="20"/>
      <c r="J88" s="20"/>
    </row>
    <row r="89" spans="1:10" x14ac:dyDescent="0.25">
      <c r="A89" s="20"/>
      <c r="B89" s="20"/>
      <c r="C89" s="20"/>
      <c r="D89" s="61"/>
      <c r="E89" s="20"/>
      <c r="F89" s="20"/>
      <c r="G89" s="20"/>
      <c r="H89" s="20"/>
      <c r="I89" s="20"/>
      <c r="J89" s="20"/>
    </row>
    <row r="90" spans="1:10" x14ac:dyDescent="0.25">
      <c r="A90" s="20"/>
      <c r="B90" s="20"/>
      <c r="C90" s="20"/>
      <c r="D90" s="61"/>
      <c r="E90" s="20"/>
      <c r="F90" s="20"/>
      <c r="G90" s="20"/>
      <c r="H90" s="20"/>
      <c r="I90" s="20"/>
      <c r="J90" s="20"/>
    </row>
    <row r="91" spans="1:10" x14ac:dyDescent="0.25">
      <c r="A91" s="20"/>
      <c r="B91" s="20"/>
      <c r="C91" s="20"/>
      <c r="D91" s="61"/>
      <c r="E91" s="20"/>
      <c r="F91" s="20"/>
      <c r="G91" s="20"/>
      <c r="H91" s="20"/>
      <c r="I91" s="20"/>
      <c r="J91" s="20"/>
    </row>
    <row r="92" spans="1:10" x14ac:dyDescent="0.25">
      <c r="A92" s="20"/>
      <c r="B92" s="20"/>
      <c r="C92" s="20"/>
      <c r="D92" s="61"/>
      <c r="E92" s="20"/>
      <c r="F92" s="20"/>
      <c r="G92" s="20"/>
      <c r="H92" s="20"/>
      <c r="I92" s="20"/>
      <c r="J92" s="20"/>
    </row>
    <row r="93" spans="1:10" x14ac:dyDescent="0.25">
      <c r="A93" s="20"/>
      <c r="B93" s="20"/>
      <c r="C93" s="20"/>
      <c r="D93" s="61"/>
      <c r="E93" s="20"/>
      <c r="F93" s="20"/>
      <c r="G93" s="20"/>
      <c r="H93" s="20"/>
      <c r="I93" s="20"/>
      <c r="J93" s="20"/>
    </row>
    <row r="94" spans="1:10" x14ac:dyDescent="0.25">
      <c r="A94" s="20"/>
      <c r="B94" s="20"/>
      <c r="C94" s="20"/>
      <c r="D94" s="61"/>
      <c r="E94" s="20"/>
      <c r="F94" s="20"/>
      <c r="G94" s="20"/>
      <c r="H94" s="20"/>
      <c r="I94" s="20"/>
      <c r="J94" s="20"/>
    </row>
    <row r="95" spans="1:10" x14ac:dyDescent="0.25">
      <c r="A95" s="20"/>
      <c r="B95" s="20"/>
      <c r="C95" s="20"/>
      <c r="D95" s="61"/>
      <c r="E95" s="20"/>
      <c r="F95" s="20"/>
      <c r="G95" s="20"/>
      <c r="H95" s="20"/>
      <c r="I95" s="20"/>
      <c r="J95" s="20"/>
    </row>
    <row r="96" spans="1:10" x14ac:dyDescent="0.25">
      <c r="A96" s="20"/>
      <c r="B96" s="20"/>
      <c r="C96" s="20"/>
      <c r="D96" s="61"/>
      <c r="E96" s="20"/>
      <c r="F96" s="20"/>
      <c r="G96" s="20"/>
      <c r="H96" s="20"/>
      <c r="I96" s="20"/>
      <c r="J96" s="20"/>
    </row>
    <row r="97" spans="1:10" ht="21" customHeight="1" x14ac:dyDescent="0.25">
      <c r="A97" s="265" t="s">
        <v>1525</v>
      </c>
      <c r="B97" s="265"/>
      <c r="C97" s="265"/>
      <c r="D97" s="265"/>
      <c r="E97" s="265"/>
      <c r="F97" s="265"/>
      <c r="G97" s="265"/>
      <c r="H97" s="266" t="s">
        <v>1526</v>
      </c>
      <c r="I97" s="266"/>
      <c r="J97" s="266"/>
    </row>
    <row r="98" spans="1:10" ht="11.25" customHeight="1" x14ac:dyDescent="0.25">
      <c r="A98" s="265" t="s">
        <v>1477</v>
      </c>
      <c r="B98" s="265"/>
      <c r="C98" s="265" t="s">
        <v>1527</v>
      </c>
      <c r="D98" s="265"/>
      <c r="E98" s="265" t="s">
        <v>1479</v>
      </c>
      <c r="F98" s="265"/>
      <c r="G98" s="265"/>
      <c r="H98" s="266" t="s">
        <v>1528</v>
      </c>
      <c r="I98" s="266"/>
      <c r="J98" s="266"/>
    </row>
    <row r="99" spans="1:10" x14ac:dyDescent="0.25">
      <c r="A99" s="260"/>
      <c r="B99" s="260"/>
      <c r="C99" s="260"/>
      <c r="D99" s="260"/>
      <c r="E99" s="260"/>
      <c r="F99" s="260"/>
      <c r="G99" s="260"/>
      <c r="H99" s="260"/>
      <c r="I99" s="260"/>
      <c r="J99" s="260"/>
    </row>
    <row r="100" spans="1:10" x14ac:dyDescent="0.25">
      <c r="A100" s="201" t="s">
        <v>1124</v>
      </c>
      <c r="B100" s="202" t="s">
        <v>1481</v>
      </c>
      <c r="C100" s="202" t="s">
        <v>1482</v>
      </c>
      <c r="D100" s="203" t="s">
        <v>1483</v>
      </c>
      <c r="E100" s="203" t="s">
        <v>1484</v>
      </c>
      <c r="F100" s="203" t="s">
        <v>1485</v>
      </c>
      <c r="G100" s="203" t="s">
        <v>1486</v>
      </c>
      <c r="H100" s="203" t="s">
        <v>1487</v>
      </c>
      <c r="I100" s="203" t="s">
        <v>1488</v>
      </c>
      <c r="J100" s="203" t="s">
        <v>1489</v>
      </c>
    </row>
    <row r="101" spans="1:10" x14ac:dyDescent="0.25">
      <c r="A101" s="204" t="s">
        <v>1494</v>
      </c>
      <c r="B101" s="205" t="s">
        <v>1491</v>
      </c>
      <c r="C101" s="205" t="s">
        <v>1495</v>
      </c>
      <c r="D101" s="206">
        <v>0.63</v>
      </c>
      <c r="E101" s="206">
        <v>1</v>
      </c>
      <c r="F101" s="206">
        <v>4.72</v>
      </c>
      <c r="G101" s="206">
        <v>0</v>
      </c>
      <c r="H101" s="206">
        <v>10.78</v>
      </c>
      <c r="I101" s="206" t="s">
        <v>1493</v>
      </c>
      <c r="J101" s="206">
        <v>6.7910000000000004</v>
      </c>
    </row>
    <row r="102" spans="1:10" ht="11.25" customHeight="1" x14ac:dyDescent="0.25">
      <c r="A102" s="261" t="s">
        <v>1505</v>
      </c>
      <c r="B102" s="261"/>
      <c r="C102" s="261"/>
      <c r="D102" s="261"/>
      <c r="E102" s="261"/>
      <c r="F102" s="261"/>
      <c r="G102" s="261"/>
      <c r="H102" s="261"/>
      <c r="I102" s="261"/>
      <c r="J102" s="207">
        <v>6.79</v>
      </c>
    </row>
    <row r="103" spans="1:10" x14ac:dyDescent="0.25">
      <c r="A103" s="262"/>
      <c r="B103" s="262"/>
      <c r="C103" s="262"/>
      <c r="D103" s="262"/>
      <c r="E103" s="262"/>
      <c r="F103" s="262"/>
      <c r="G103" s="262"/>
      <c r="H103" s="262"/>
      <c r="I103" s="262"/>
      <c r="J103" s="262"/>
    </row>
    <row r="104" spans="1:10" x14ac:dyDescent="0.25">
      <c r="A104" s="201" t="s">
        <v>1496</v>
      </c>
      <c r="B104" s="202" t="s">
        <v>1481</v>
      </c>
      <c r="C104" s="202" t="s">
        <v>1482</v>
      </c>
      <c r="D104" s="203" t="s">
        <v>1483</v>
      </c>
      <c r="E104" s="203" t="s">
        <v>1484</v>
      </c>
      <c r="F104" s="203" t="s">
        <v>1485</v>
      </c>
      <c r="G104" s="203" t="s">
        <v>1486</v>
      </c>
      <c r="H104" s="203" t="s">
        <v>1487</v>
      </c>
      <c r="I104" s="203" t="s">
        <v>1488</v>
      </c>
      <c r="J104" s="203" t="s">
        <v>1489</v>
      </c>
    </row>
    <row r="105" spans="1:10" x14ac:dyDescent="0.25">
      <c r="A105" s="204" t="s">
        <v>1529</v>
      </c>
      <c r="B105" s="205" t="s">
        <v>30</v>
      </c>
      <c r="C105" s="205" t="s">
        <v>1530</v>
      </c>
      <c r="D105" s="206">
        <v>1</v>
      </c>
      <c r="E105" s="206">
        <v>1</v>
      </c>
      <c r="F105" s="206">
        <v>41.5</v>
      </c>
      <c r="G105" s="206">
        <v>0</v>
      </c>
      <c r="H105" s="206">
        <v>41.5</v>
      </c>
      <c r="I105" s="206" t="s">
        <v>1493</v>
      </c>
      <c r="J105" s="206">
        <v>41.5</v>
      </c>
    </row>
    <row r="106" spans="1:10" ht="11.25" customHeight="1" x14ac:dyDescent="0.25">
      <c r="A106" s="261" t="s">
        <v>1505</v>
      </c>
      <c r="B106" s="261"/>
      <c r="C106" s="261"/>
      <c r="D106" s="261"/>
      <c r="E106" s="261"/>
      <c r="F106" s="261"/>
      <c r="G106" s="261"/>
      <c r="H106" s="261"/>
      <c r="I106" s="261"/>
      <c r="J106" s="207">
        <v>41.5</v>
      </c>
    </row>
    <row r="107" spans="1:10" x14ac:dyDescent="0.25">
      <c r="A107" s="262"/>
      <c r="B107" s="262"/>
      <c r="C107" s="262"/>
      <c r="D107" s="262"/>
      <c r="E107" s="262"/>
      <c r="F107" s="262"/>
      <c r="G107" s="262"/>
      <c r="H107" s="262"/>
      <c r="I107" s="262"/>
      <c r="J107" s="262"/>
    </row>
    <row r="108" spans="1:10" ht="11.25" customHeight="1" x14ac:dyDescent="0.25">
      <c r="A108" s="263" t="s">
        <v>1506</v>
      </c>
      <c r="B108" s="263"/>
      <c r="C108" s="263"/>
      <c r="D108" s="263"/>
      <c r="E108" s="263"/>
      <c r="F108" s="208"/>
      <c r="G108" s="208"/>
      <c r="H108" s="208"/>
      <c r="I108" s="208"/>
      <c r="J108" s="208"/>
    </row>
    <row r="109" spans="1:10" ht="11.25" customHeight="1" x14ac:dyDescent="0.25">
      <c r="A109" s="264" t="s">
        <v>1507</v>
      </c>
      <c r="B109" s="264"/>
      <c r="C109" s="264"/>
      <c r="D109" s="203" t="s">
        <v>1508</v>
      </c>
      <c r="E109" s="203" t="s">
        <v>1509</v>
      </c>
      <c r="F109" s="208"/>
      <c r="G109" s="208"/>
      <c r="H109" s="208"/>
      <c r="I109" s="208"/>
      <c r="J109" s="208"/>
    </row>
    <row r="110" spans="1:10" ht="11.25" customHeight="1" x14ac:dyDescent="0.25">
      <c r="A110" s="257" t="s">
        <v>1510</v>
      </c>
      <c r="B110" s="257"/>
      <c r="C110" s="257"/>
      <c r="D110" s="258">
        <v>128.33000000000001</v>
      </c>
      <c r="E110" s="209">
        <v>6.79</v>
      </c>
      <c r="F110" s="208"/>
      <c r="G110" s="208"/>
      <c r="H110" s="208"/>
      <c r="I110" s="208"/>
      <c r="J110" s="208"/>
    </row>
    <row r="111" spans="1:10" ht="11.25" customHeight="1" x14ac:dyDescent="0.25">
      <c r="A111" s="257" t="s">
        <v>1511</v>
      </c>
      <c r="B111" s="257"/>
      <c r="C111" s="257"/>
      <c r="D111" s="258"/>
      <c r="E111" s="209">
        <v>41.5</v>
      </c>
      <c r="F111" s="208"/>
      <c r="G111" s="208"/>
      <c r="H111" s="208"/>
      <c r="I111" s="208"/>
      <c r="J111" s="208"/>
    </row>
    <row r="112" spans="1:10" ht="11.25" customHeight="1" x14ac:dyDescent="0.25">
      <c r="A112" s="257" t="s">
        <v>1512</v>
      </c>
      <c r="B112" s="257"/>
      <c r="C112" s="257"/>
      <c r="D112" s="258"/>
      <c r="E112" s="209">
        <v>0</v>
      </c>
      <c r="F112" s="208"/>
      <c r="G112" s="208"/>
      <c r="H112" s="208"/>
      <c r="I112" s="208"/>
      <c r="J112" s="208"/>
    </row>
    <row r="113" spans="1:10" ht="11.25" customHeight="1" x14ac:dyDescent="0.25">
      <c r="A113" s="257" t="s">
        <v>1513</v>
      </c>
      <c r="B113" s="257"/>
      <c r="C113" s="257"/>
      <c r="D113" s="258"/>
      <c r="E113" s="209">
        <v>1</v>
      </c>
      <c r="F113" s="208"/>
      <c r="G113" s="208"/>
      <c r="H113" s="208"/>
      <c r="I113" s="208"/>
      <c r="J113" s="208"/>
    </row>
    <row r="114" spans="1:10" ht="11.25" customHeight="1" x14ac:dyDescent="0.25">
      <c r="A114" s="257" t="s">
        <v>1514</v>
      </c>
      <c r="B114" s="257"/>
      <c r="C114" s="257"/>
      <c r="D114" s="258"/>
      <c r="E114" s="209">
        <v>6.79</v>
      </c>
      <c r="F114" s="208"/>
      <c r="G114" s="208"/>
      <c r="H114" s="208"/>
      <c r="I114" s="208"/>
      <c r="J114" s="208"/>
    </row>
    <row r="115" spans="1:10" ht="11.25" customHeight="1" x14ac:dyDescent="0.25">
      <c r="A115" s="257" t="s">
        <v>1515</v>
      </c>
      <c r="B115" s="257"/>
      <c r="C115" s="257"/>
      <c r="D115" s="258"/>
      <c r="E115" s="209">
        <v>6.79</v>
      </c>
      <c r="F115" s="208"/>
      <c r="G115" s="208"/>
      <c r="H115" s="208"/>
      <c r="I115" s="208"/>
      <c r="J115" s="208"/>
    </row>
    <row r="116" spans="1:10" ht="11.25" customHeight="1" x14ac:dyDescent="0.25">
      <c r="A116" s="257" t="s">
        <v>1516</v>
      </c>
      <c r="B116" s="257"/>
      <c r="C116" s="257"/>
      <c r="D116" s="258"/>
      <c r="E116" s="209">
        <v>48.29</v>
      </c>
      <c r="F116" s="208"/>
      <c r="G116" s="208"/>
      <c r="H116" s="208"/>
      <c r="I116" s="208"/>
      <c r="J116" s="208"/>
    </row>
    <row r="117" spans="1:10" ht="11.25" customHeight="1" x14ac:dyDescent="0.25">
      <c r="A117" s="257" t="s">
        <v>1517</v>
      </c>
      <c r="B117" s="257"/>
      <c r="C117" s="257"/>
      <c r="D117" s="258"/>
      <c r="E117" s="209"/>
      <c r="F117" s="208"/>
      <c r="G117" s="208"/>
      <c r="H117" s="208"/>
      <c r="I117" s="208"/>
      <c r="J117" s="208"/>
    </row>
    <row r="118" spans="1:10" ht="11.25" customHeight="1" x14ac:dyDescent="0.25">
      <c r="A118" s="259" t="s">
        <v>1518</v>
      </c>
      <c r="B118" s="259"/>
      <c r="C118" s="259"/>
      <c r="D118" s="258"/>
      <c r="E118" s="207">
        <f>SUM(E116:E117)</f>
        <v>48.29</v>
      </c>
      <c r="F118" s="208"/>
      <c r="G118" s="208"/>
      <c r="H118" s="208"/>
      <c r="I118" s="208"/>
      <c r="J118" s="208"/>
    </row>
    <row r="119" spans="1:10" x14ac:dyDescent="0.25">
      <c r="A119" s="20"/>
      <c r="B119" s="20"/>
      <c r="C119" s="20"/>
      <c r="D119" s="61"/>
      <c r="E119" s="20"/>
      <c r="F119" s="20"/>
      <c r="G119" s="20"/>
      <c r="H119" s="20"/>
      <c r="I119" s="20"/>
      <c r="J119" s="20"/>
    </row>
    <row r="120" spans="1:10" x14ac:dyDescent="0.25">
      <c r="A120" s="20"/>
      <c r="B120" s="20"/>
      <c r="C120" s="20"/>
      <c r="D120" s="61"/>
      <c r="E120" s="20"/>
      <c r="F120" s="20"/>
      <c r="G120" s="20"/>
      <c r="H120" s="20"/>
      <c r="I120" s="20"/>
      <c r="J120" s="20"/>
    </row>
    <row r="121" spans="1:10" x14ac:dyDescent="0.25">
      <c r="A121" s="20"/>
      <c r="B121" s="20"/>
      <c r="C121" s="20"/>
      <c r="D121" s="61"/>
      <c r="E121" s="20"/>
      <c r="F121" s="20"/>
      <c r="G121" s="20"/>
      <c r="H121" s="20"/>
      <c r="I121" s="20"/>
      <c r="J121" s="20"/>
    </row>
    <row r="122" spans="1:10" x14ac:dyDescent="0.25">
      <c r="A122" s="20"/>
      <c r="B122" s="20"/>
      <c r="C122" s="20"/>
      <c r="D122" s="61"/>
      <c r="E122" s="20"/>
      <c r="F122" s="20"/>
      <c r="G122" s="20"/>
      <c r="H122" s="20"/>
      <c r="I122" s="20"/>
      <c r="J122" s="20"/>
    </row>
    <row r="123" spans="1:10" x14ac:dyDescent="0.25">
      <c r="A123" s="20"/>
      <c r="B123" s="20"/>
      <c r="C123" s="20"/>
      <c r="D123" s="61"/>
      <c r="E123" s="20"/>
      <c r="F123" s="20"/>
      <c r="G123" s="20"/>
      <c r="H123" s="20"/>
      <c r="I123" s="20"/>
      <c r="J123" s="20"/>
    </row>
    <row r="124" spans="1:10" x14ac:dyDescent="0.25">
      <c r="A124" s="20"/>
      <c r="B124" s="20"/>
      <c r="C124" s="20"/>
      <c r="D124" s="61"/>
      <c r="E124" s="20"/>
      <c r="F124" s="20"/>
      <c r="G124" s="20"/>
      <c r="H124" s="20"/>
      <c r="I124" s="20"/>
      <c r="J124" s="20"/>
    </row>
    <row r="125" spans="1:10" x14ac:dyDescent="0.25">
      <c r="A125" s="20"/>
      <c r="B125" s="20"/>
      <c r="C125" s="20"/>
      <c r="D125" s="61"/>
      <c r="E125" s="20"/>
      <c r="F125" s="20"/>
      <c r="G125" s="20"/>
      <c r="H125" s="20"/>
      <c r="I125" s="20"/>
      <c r="J125" s="20"/>
    </row>
    <row r="126" spans="1:10" x14ac:dyDescent="0.25">
      <c r="A126" s="20"/>
      <c r="B126" s="20"/>
      <c r="C126" s="20"/>
      <c r="D126" s="61"/>
      <c r="E126" s="20"/>
      <c r="F126" s="20"/>
      <c r="G126" s="20"/>
      <c r="H126" s="20"/>
      <c r="I126" s="20"/>
      <c r="J126" s="20"/>
    </row>
    <row r="127" spans="1:10" x14ac:dyDescent="0.25">
      <c r="A127" s="20"/>
      <c r="B127" s="20"/>
      <c r="C127" s="20"/>
      <c r="D127" s="61"/>
      <c r="E127" s="20"/>
      <c r="F127" s="20"/>
      <c r="G127" s="20"/>
      <c r="H127" s="20"/>
      <c r="I127" s="20"/>
      <c r="J127" s="20"/>
    </row>
    <row r="128" spans="1:10" x14ac:dyDescent="0.25">
      <c r="A128" s="20"/>
      <c r="B128" s="20"/>
      <c r="C128" s="20"/>
      <c r="D128" s="61"/>
      <c r="E128" s="20"/>
      <c r="F128" s="20"/>
      <c r="G128" s="20"/>
      <c r="H128" s="20"/>
      <c r="I128" s="20"/>
      <c r="J128" s="20"/>
    </row>
    <row r="129" spans="1:10" x14ac:dyDescent="0.25">
      <c r="A129" s="20"/>
      <c r="B129" s="20"/>
      <c r="C129" s="20"/>
      <c r="D129" s="61"/>
      <c r="E129" s="20"/>
      <c r="F129" s="20"/>
      <c r="G129" s="20"/>
      <c r="H129" s="20"/>
      <c r="I129" s="20"/>
      <c r="J129" s="20"/>
    </row>
    <row r="130" spans="1:10" x14ac:dyDescent="0.25">
      <c r="A130" s="20"/>
      <c r="B130" s="20"/>
      <c r="C130" s="20"/>
      <c r="D130" s="61"/>
      <c r="E130" s="20"/>
      <c r="F130" s="20"/>
      <c r="G130" s="20"/>
      <c r="H130" s="20"/>
      <c r="I130" s="20"/>
      <c r="J130" s="20"/>
    </row>
    <row r="131" spans="1:10" x14ac:dyDescent="0.25">
      <c r="A131" s="20"/>
      <c r="B131" s="20"/>
      <c r="C131" s="20"/>
      <c r="D131" s="61"/>
      <c r="E131" s="20"/>
      <c r="F131" s="20"/>
      <c r="G131" s="20"/>
      <c r="H131" s="20"/>
      <c r="I131" s="20"/>
      <c r="J131" s="20"/>
    </row>
    <row r="132" spans="1:10" x14ac:dyDescent="0.25">
      <c r="A132" s="20"/>
      <c r="B132" s="20"/>
      <c r="C132" s="20"/>
      <c r="D132" s="61"/>
      <c r="E132" s="20"/>
      <c r="F132" s="20"/>
      <c r="G132" s="20"/>
      <c r="H132" s="20"/>
      <c r="I132" s="20"/>
      <c r="J132" s="20"/>
    </row>
    <row r="133" spans="1:10" x14ac:dyDescent="0.25">
      <c r="A133" s="20"/>
      <c r="B133" s="20"/>
      <c r="C133" s="20"/>
      <c r="D133" s="61"/>
      <c r="E133" s="20"/>
      <c r="F133" s="20"/>
      <c r="G133" s="20"/>
      <c r="H133" s="20"/>
      <c r="I133" s="20"/>
      <c r="J133" s="20"/>
    </row>
    <row r="134" spans="1:10" x14ac:dyDescent="0.25">
      <c r="A134" s="20"/>
      <c r="B134" s="20"/>
      <c r="C134" s="20"/>
      <c r="D134" s="61"/>
      <c r="E134" s="20"/>
      <c r="F134" s="20"/>
      <c r="G134" s="20"/>
      <c r="H134" s="20"/>
      <c r="I134" s="20"/>
      <c r="J134" s="20"/>
    </row>
    <row r="135" spans="1:10" x14ac:dyDescent="0.25">
      <c r="A135" s="20"/>
      <c r="B135" s="20"/>
      <c r="C135" s="20"/>
      <c r="D135" s="61"/>
      <c r="E135" s="20"/>
      <c r="F135" s="20"/>
      <c r="G135" s="20"/>
      <c r="H135" s="20"/>
      <c r="I135" s="20"/>
      <c r="J135" s="20"/>
    </row>
    <row r="136" spans="1:10" x14ac:dyDescent="0.25">
      <c r="A136" s="20"/>
      <c r="B136" s="20"/>
      <c r="C136" s="20"/>
      <c r="D136" s="61"/>
      <c r="E136" s="20"/>
      <c r="F136" s="20"/>
      <c r="G136" s="20"/>
      <c r="H136" s="20"/>
      <c r="I136" s="20"/>
      <c r="J136" s="20"/>
    </row>
    <row r="137" spans="1:10" x14ac:dyDescent="0.25">
      <c r="A137" s="20"/>
      <c r="B137" s="20"/>
      <c r="C137" s="20"/>
      <c r="D137" s="61"/>
      <c r="E137" s="20"/>
      <c r="F137" s="20"/>
      <c r="G137" s="20"/>
      <c r="H137" s="20"/>
      <c r="I137" s="20"/>
      <c r="J137" s="20"/>
    </row>
    <row r="138" spans="1:10" x14ac:dyDescent="0.25">
      <c r="A138" s="20"/>
      <c r="B138" s="20"/>
      <c r="C138" s="20"/>
      <c r="D138" s="61"/>
      <c r="E138" s="20"/>
      <c r="F138" s="20"/>
      <c r="G138" s="20"/>
      <c r="H138" s="20"/>
      <c r="I138" s="20"/>
      <c r="J138" s="20"/>
    </row>
    <row r="139" spans="1:10" x14ac:dyDescent="0.25">
      <c r="A139" s="20"/>
      <c r="B139" s="20"/>
      <c r="C139" s="20"/>
      <c r="D139" s="61"/>
      <c r="E139" s="20"/>
      <c r="F139" s="20"/>
      <c r="G139" s="20"/>
      <c r="H139" s="20"/>
      <c r="I139" s="20"/>
      <c r="J139" s="20"/>
    </row>
    <row r="140" spans="1:10" x14ac:dyDescent="0.25">
      <c r="A140" s="20"/>
      <c r="B140" s="20"/>
      <c r="C140" s="20"/>
      <c r="D140" s="61"/>
      <c r="E140" s="20"/>
      <c r="F140" s="20"/>
      <c r="G140" s="20"/>
      <c r="H140" s="20"/>
      <c r="I140" s="20"/>
      <c r="J140" s="20"/>
    </row>
    <row r="141" spans="1:10" x14ac:dyDescent="0.25">
      <c r="A141" s="20"/>
      <c r="B141" s="20"/>
      <c r="C141" s="20"/>
      <c r="D141" s="61"/>
      <c r="E141" s="20"/>
      <c r="F141" s="20"/>
      <c r="G141" s="20"/>
      <c r="H141" s="20"/>
      <c r="I141" s="20"/>
      <c r="J141" s="20"/>
    </row>
    <row r="142" spans="1:10" ht="11.25" customHeight="1" x14ac:dyDescent="0.25">
      <c r="A142" s="265" t="s">
        <v>1531</v>
      </c>
      <c r="B142" s="265"/>
      <c r="C142" s="265"/>
      <c r="D142" s="265"/>
      <c r="E142" s="265"/>
      <c r="F142" s="265"/>
      <c r="G142" s="265"/>
      <c r="H142" s="266" t="s">
        <v>1532</v>
      </c>
      <c r="I142" s="266"/>
      <c r="J142" s="266"/>
    </row>
    <row r="143" spans="1:10" ht="11.25" customHeight="1" x14ac:dyDescent="0.25">
      <c r="A143" s="265" t="s">
        <v>1477</v>
      </c>
      <c r="B143" s="265"/>
      <c r="C143" s="265" t="s">
        <v>1533</v>
      </c>
      <c r="D143" s="265"/>
      <c r="E143" s="265" t="s">
        <v>1479</v>
      </c>
      <c r="F143" s="265"/>
      <c r="G143" s="265"/>
      <c r="H143" s="266" t="s">
        <v>1480</v>
      </c>
      <c r="I143" s="266"/>
      <c r="J143" s="266"/>
    </row>
    <row r="144" spans="1:10" x14ac:dyDescent="0.25">
      <c r="A144" s="260"/>
      <c r="B144" s="260"/>
      <c r="C144" s="260"/>
      <c r="D144" s="260"/>
      <c r="E144" s="260"/>
      <c r="F144" s="260"/>
      <c r="G144" s="260"/>
      <c r="H144" s="260"/>
      <c r="I144" s="260"/>
      <c r="J144" s="260"/>
    </row>
    <row r="145" spans="1:10" x14ac:dyDescent="0.25">
      <c r="A145" s="201" t="s">
        <v>1124</v>
      </c>
      <c r="B145" s="202" t="s">
        <v>1481</v>
      </c>
      <c r="C145" s="202" t="s">
        <v>1482</v>
      </c>
      <c r="D145" s="203" t="s">
        <v>1483</v>
      </c>
      <c r="E145" s="203" t="s">
        <v>1484</v>
      </c>
      <c r="F145" s="203" t="s">
        <v>1485</v>
      </c>
      <c r="G145" s="203" t="s">
        <v>1486</v>
      </c>
      <c r="H145" s="203" t="s">
        <v>1487</v>
      </c>
      <c r="I145" s="203" t="s">
        <v>1488</v>
      </c>
      <c r="J145" s="203" t="s">
        <v>1489</v>
      </c>
    </row>
    <row r="146" spans="1:10" x14ac:dyDescent="0.25">
      <c r="A146" s="204" t="s">
        <v>1534</v>
      </c>
      <c r="B146" s="205" t="s">
        <v>1491</v>
      </c>
      <c r="C146" s="205" t="s">
        <v>1535</v>
      </c>
      <c r="D146" s="206">
        <v>7.0000000000000007E-2</v>
      </c>
      <c r="E146" s="206">
        <v>1</v>
      </c>
      <c r="F146" s="206">
        <v>5.42</v>
      </c>
      <c r="G146" s="206">
        <v>0</v>
      </c>
      <c r="H146" s="206">
        <v>12.38</v>
      </c>
      <c r="I146" s="206" t="s">
        <v>1493</v>
      </c>
      <c r="J146" s="206">
        <v>0.86699999999999999</v>
      </c>
    </row>
    <row r="147" spans="1:10" x14ac:dyDescent="0.25">
      <c r="A147" s="204" t="s">
        <v>1536</v>
      </c>
      <c r="B147" s="205" t="s">
        <v>1491</v>
      </c>
      <c r="C147" s="205" t="s">
        <v>1537</v>
      </c>
      <c r="D147" s="206">
        <v>7.0000000000000007E-2</v>
      </c>
      <c r="E147" s="206">
        <v>1</v>
      </c>
      <c r="F147" s="206">
        <v>6.42</v>
      </c>
      <c r="G147" s="206">
        <v>0</v>
      </c>
      <c r="H147" s="206">
        <v>14.66</v>
      </c>
      <c r="I147" s="206" t="s">
        <v>1493</v>
      </c>
      <c r="J147" s="206">
        <v>1.026</v>
      </c>
    </row>
    <row r="148" spans="1:10" ht="11.25" customHeight="1" x14ac:dyDescent="0.25">
      <c r="A148" s="261" t="s">
        <v>1505</v>
      </c>
      <c r="B148" s="261"/>
      <c r="C148" s="261"/>
      <c r="D148" s="261"/>
      <c r="E148" s="261"/>
      <c r="F148" s="261"/>
      <c r="G148" s="261"/>
      <c r="H148" s="261"/>
      <c r="I148" s="261"/>
      <c r="J148" s="207">
        <v>1.89</v>
      </c>
    </row>
    <row r="149" spans="1:10" x14ac:dyDescent="0.25">
      <c r="A149" s="262"/>
      <c r="B149" s="262"/>
      <c r="C149" s="262"/>
      <c r="D149" s="262"/>
      <c r="E149" s="262"/>
      <c r="F149" s="262"/>
      <c r="G149" s="262"/>
      <c r="H149" s="262"/>
      <c r="I149" s="262"/>
      <c r="J149" s="262"/>
    </row>
    <row r="150" spans="1:10" x14ac:dyDescent="0.25">
      <c r="A150" s="201" t="s">
        <v>1496</v>
      </c>
      <c r="B150" s="202" t="s">
        <v>1481</v>
      </c>
      <c r="C150" s="202" t="s">
        <v>1482</v>
      </c>
      <c r="D150" s="203" t="s">
        <v>1483</v>
      </c>
      <c r="E150" s="203" t="s">
        <v>1484</v>
      </c>
      <c r="F150" s="203" t="s">
        <v>1485</v>
      </c>
      <c r="G150" s="203" t="s">
        <v>1486</v>
      </c>
      <c r="H150" s="203" t="s">
        <v>1487</v>
      </c>
      <c r="I150" s="203" t="s">
        <v>1488</v>
      </c>
      <c r="J150" s="203" t="s">
        <v>1489</v>
      </c>
    </row>
    <row r="151" spans="1:10" x14ac:dyDescent="0.25">
      <c r="A151" s="204" t="s">
        <v>1538</v>
      </c>
      <c r="B151" s="205" t="s">
        <v>201</v>
      </c>
      <c r="C151" s="205" t="s">
        <v>1539</v>
      </c>
      <c r="D151" s="206">
        <v>1.1000000000000001</v>
      </c>
      <c r="E151" s="206">
        <v>1</v>
      </c>
      <c r="F151" s="206">
        <v>4.12</v>
      </c>
      <c r="G151" s="206">
        <v>0</v>
      </c>
      <c r="H151" s="206">
        <v>4.12</v>
      </c>
      <c r="I151" s="206" t="s">
        <v>1493</v>
      </c>
      <c r="J151" s="206">
        <v>4.532</v>
      </c>
    </row>
    <row r="152" spans="1:10" x14ac:dyDescent="0.25">
      <c r="A152" s="204" t="s">
        <v>1540</v>
      </c>
      <c r="B152" s="205" t="s">
        <v>201</v>
      </c>
      <c r="C152" s="205" t="s">
        <v>1541</v>
      </c>
      <c r="D152" s="206">
        <v>0.02</v>
      </c>
      <c r="E152" s="206">
        <v>1</v>
      </c>
      <c r="F152" s="206">
        <v>7.06</v>
      </c>
      <c r="G152" s="206">
        <v>0</v>
      </c>
      <c r="H152" s="206">
        <v>7.06</v>
      </c>
      <c r="I152" s="206" t="s">
        <v>1493</v>
      </c>
      <c r="J152" s="206">
        <v>0.14099999999999999</v>
      </c>
    </row>
    <row r="153" spans="1:10" ht="11.25" customHeight="1" x14ac:dyDescent="0.25">
      <c r="A153" s="261" t="s">
        <v>1505</v>
      </c>
      <c r="B153" s="261"/>
      <c r="C153" s="261"/>
      <c r="D153" s="261"/>
      <c r="E153" s="261"/>
      <c r="F153" s="261"/>
      <c r="G153" s="261"/>
      <c r="H153" s="261"/>
      <c r="I153" s="261"/>
      <c r="J153" s="207">
        <v>4.67</v>
      </c>
    </row>
    <row r="154" spans="1:10" x14ac:dyDescent="0.25">
      <c r="A154" s="262"/>
      <c r="B154" s="262"/>
      <c r="C154" s="262"/>
      <c r="D154" s="262"/>
      <c r="E154" s="262"/>
      <c r="F154" s="262"/>
      <c r="G154" s="262"/>
      <c r="H154" s="262"/>
      <c r="I154" s="262"/>
      <c r="J154" s="262"/>
    </row>
    <row r="155" spans="1:10" ht="11.25" customHeight="1" x14ac:dyDescent="0.25">
      <c r="A155" s="263" t="s">
        <v>1506</v>
      </c>
      <c r="B155" s="263"/>
      <c r="C155" s="263"/>
      <c r="D155" s="263"/>
      <c r="E155" s="263"/>
      <c r="F155" s="208"/>
      <c r="G155" s="208"/>
      <c r="H155" s="208"/>
      <c r="I155" s="208"/>
      <c r="J155" s="208"/>
    </row>
    <row r="156" spans="1:10" ht="11.25" customHeight="1" x14ac:dyDescent="0.25">
      <c r="A156" s="264" t="s">
        <v>1507</v>
      </c>
      <c r="B156" s="264"/>
      <c r="C156" s="264"/>
      <c r="D156" s="203" t="s">
        <v>1508</v>
      </c>
      <c r="E156" s="203" t="s">
        <v>1509</v>
      </c>
      <c r="F156" s="208"/>
      <c r="G156" s="208"/>
      <c r="H156" s="208"/>
      <c r="I156" s="208"/>
      <c r="J156" s="208"/>
    </row>
    <row r="157" spans="1:10" ht="11.25" customHeight="1" x14ac:dyDescent="0.25">
      <c r="A157" s="257" t="s">
        <v>1510</v>
      </c>
      <c r="B157" s="257"/>
      <c r="C157" s="257"/>
      <c r="D157" s="258">
        <v>128.33000000000001</v>
      </c>
      <c r="E157" s="209">
        <v>1.89</v>
      </c>
      <c r="F157" s="208"/>
      <c r="G157" s="208"/>
      <c r="H157" s="208"/>
      <c r="I157" s="208"/>
      <c r="J157" s="208"/>
    </row>
    <row r="158" spans="1:10" ht="11.25" customHeight="1" x14ac:dyDescent="0.25">
      <c r="A158" s="257" t="s">
        <v>1511</v>
      </c>
      <c r="B158" s="257"/>
      <c r="C158" s="257"/>
      <c r="D158" s="258"/>
      <c r="E158" s="209">
        <v>4.67</v>
      </c>
      <c r="F158" s="208"/>
      <c r="G158" s="208"/>
      <c r="H158" s="208"/>
      <c r="I158" s="208"/>
      <c r="J158" s="208"/>
    </row>
    <row r="159" spans="1:10" ht="11.25" customHeight="1" x14ac:dyDescent="0.25">
      <c r="A159" s="257" t="s">
        <v>1512</v>
      </c>
      <c r="B159" s="257"/>
      <c r="C159" s="257"/>
      <c r="D159" s="258"/>
      <c r="E159" s="209">
        <v>0</v>
      </c>
      <c r="F159" s="208"/>
      <c r="G159" s="208"/>
      <c r="H159" s="208"/>
      <c r="I159" s="208"/>
      <c r="J159" s="208"/>
    </row>
    <row r="160" spans="1:10" ht="11.25" customHeight="1" x14ac:dyDescent="0.25">
      <c r="A160" s="257" t="s">
        <v>1513</v>
      </c>
      <c r="B160" s="257"/>
      <c r="C160" s="257"/>
      <c r="D160" s="258"/>
      <c r="E160" s="209">
        <v>1</v>
      </c>
      <c r="F160" s="208"/>
      <c r="G160" s="208"/>
      <c r="H160" s="208"/>
      <c r="I160" s="208"/>
      <c r="J160" s="208"/>
    </row>
    <row r="161" spans="1:10" ht="11.25" customHeight="1" x14ac:dyDescent="0.25">
      <c r="A161" s="257" t="s">
        <v>1514</v>
      </c>
      <c r="B161" s="257"/>
      <c r="C161" s="257"/>
      <c r="D161" s="258"/>
      <c r="E161" s="209">
        <v>1.89</v>
      </c>
      <c r="F161" s="208"/>
      <c r="G161" s="208"/>
      <c r="H161" s="208"/>
      <c r="I161" s="208"/>
      <c r="J161" s="208"/>
    </row>
    <row r="162" spans="1:10" ht="11.25" customHeight="1" x14ac:dyDescent="0.25">
      <c r="A162" s="257" t="s">
        <v>1515</v>
      </c>
      <c r="B162" s="257"/>
      <c r="C162" s="257"/>
      <c r="D162" s="258"/>
      <c r="E162" s="209">
        <v>1.89</v>
      </c>
      <c r="F162" s="208"/>
      <c r="G162" s="208"/>
      <c r="H162" s="208"/>
      <c r="I162" s="208"/>
      <c r="J162" s="208"/>
    </row>
    <row r="163" spans="1:10" ht="11.25" customHeight="1" x14ac:dyDescent="0.25">
      <c r="A163" s="257" t="s">
        <v>1516</v>
      </c>
      <c r="B163" s="257"/>
      <c r="C163" s="257"/>
      <c r="D163" s="258"/>
      <c r="E163" s="209">
        <v>6.56</v>
      </c>
      <c r="F163" s="208"/>
      <c r="G163" s="208"/>
      <c r="H163" s="208"/>
      <c r="I163" s="208"/>
      <c r="J163" s="208"/>
    </row>
    <row r="164" spans="1:10" ht="11.25" customHeight="1" x14ac:dyDescent="0.25">
      <c r="A164" s="257" t="s">
        <v>1517</v>
      </c>
      <c r="B164" s="257"/>
      <c r="C164" s="257"/>
      <c r="D164" s="258"/>
      <c r="E164" s="209"/>
      <c r="F164" s="208"/>
      <c r="G164" s="208"/>
      <c r="H164" s="208"/>
      <c r="I164" s="208"/>
      <c r="J164" s="208"/>
    </row>
    <row r="165" spans="1:10" ht="11.25" customHeight="1" x14ac:dyDescent="0.25">
      <c r="A165" s="259" t="s">
        <v>1518</v>
      </c>
      <c r="B165" s="259"/>
      <c r="C165" s="259"/>
      <c r="D165" s="258"/>
      <c r="E165" s="207">
        <f>SUM(E163:E164)</f>
        <v>6.56</v>
      </c>
      <c r="F165" s="208"/>
      <c r="G165" s="208"/>
      <c r="H165" s="208"/>
      <c r="I165" s="208"/>
      <c r="J165" s="208"/>
    </row>
    <row r="166" spans="1:10" x14ac:dyDescent="0.25">
      <c r="A166" s="20"/>
      <c r="B166" s="20"/>
      <c r="C166" s="20"/>
      <c r="D166" s="61"/>
      <c r="E166" s="20"/>
      <c r="F166" s="20"/>
      <c r="G166" s="20"/>
      <c r="H166" s="20"/>
      <c r="I166" s="20"/>
      <c r="J166" s="20"/>
    </row>
    <row r="167" spans="1:10" x14ac:dyDescent="0.25">
      <c r="A167" s="20"/>
      <c r="B167" s="20"/>
      <c r="C167" s="20"/>
      <c r="D167" s="61"/>
      <c r="E167" s="20"/>
      <c r="F167" s="20"/>
      <c r="G167" s="20"/>
      <c r="H167" s="20"/>
      <c r="I167" s="20"/>
      <c r="J167" s="20"/>
    </row>
    <row r="168" spans="1:10" x14ac:dyDescent="0.25">
      <c r="A168" s="20"/>
      <c r="B168" s="20"/>
      <c r="C168" s="20"/>
      <c r="D168" s="61"/>
      <c r="E168" s="20"/>
      <c r="F168" s="20"/>
      <c r="G168" s="20"/>
      <c r="H168" s="20"/>
      <c r="I168" s="20"/>
      <c r="J168" s="20"/>
    </row>
    <row r="169" spans="1:10" x14ac:dyDescent="0.25">
      <c r="A169" s="20"/>
      <c r="B169" s="20"/>
      <c r="C169" s="20"/>
      <c r="D169" s="61"/>
      <c r="E169" s="20"/>
      <c r="F169" s="20"/>
      <c r="G169" s="20"/>
      <c r="H169" s="20"/>
      <c r="I169" s="20"/>
      <c r="J169" s="20"/>
    </row>
    <row r="170" spans="1:10" x14ac:dyDescent="0.25">
      <c r="A170" s="20"/>
      <c r="B170" s="20"/>
      <c r="C170" s="20"/>
      <c r="D170" s="61"/>
      <c r="E170" s="20"/>
      <c r="F170" s="20"/>
      <c r="G170" s="20"/>
      <c r="H170" s="20"/>
      <c r="I170" s="20"/>
      <c r="J170" s="20"/>
    </row>
    <row r="171" spans="1:10" x14ac:dyDescent="0.25">
      <c r="A171" s="20"/>
      <c r="B171" s="20"/>
      <c r="C171" s="20"/>
      <c r="D171" s="61"/>
      <c r="E171" s="20"/>
      <c r="F171" s="20"/>
      <c r="G171" s="20"/>
      <c r="H171" s="20"/>
      <c r="I171" s="20"/>
      <c r="J171" s="20"/>
    </row>
    <row r="172" spans="1:10" x14ac:dyDescent="0.25">
      <c r="A172" s="20"/>
      <c r="B172" s="20"/>
      <c r="C172" s="20"/>
      <c r="D172" s="61"/>
      <c r="E172" s="20"/>
      <c r="F172" s="20"/>
      <c r="G172" s="20"/>
      <c r="H172" s="20"/>
      <c r="I172" s="20"/>
      <c r="J172" s="20"/>
    </row>
    <row r="173" spans="1:10" x14ac:dyDescent="0.25">
      <c r="A173" s="20"/>
      <c r="B173" s="20"/>
      <c r="C173" s="20"/>
      <c r="D173" s="61"/>
      <c r="E173" s="20"/>
      <c r="F173" s="20"/>
      <c r="G173" s="20"/>
      <c r="H173" s="20"/>
      <c r="I173" s="20"/>
      <c r="J173" s="20"/>
    </row>
    <row r="174" spans="1:10" x14ac:dyDescent="0.25">
      <c r="A174" s="20"/>
      <c r="B174" s="20"/>
      <c r="C174" s="20"/>
      <c r="D174" s="61"/>
      <c r="E174" s="20"/>
      <c r="F174" s="20"/>
      <c r="G174" s="20"/>
      <c r="H174" s="20"/>
      <c r="I174" s="20"/>
      <c r="J174" s="20"/>
    </row>
    <row r="175" spans="1:10" x14ac:dyDescent="0.25">
      <c r="A175" s="20"/>
      <c r="B175" s="20"/>
      <c r="C175" s="20"/>
      <c r="D175" s="61"/>
      <c r="E175" s="20"/>
      <c r="F175" s="20"/>
      <c r="G175" s="20"/>
      <c r="H175" s="20"/>
      <c r="I175" s="20"/>
      <c r="J175" s="20"/>
    </row>
    <row r="176" spans="1:10" x14ac:dyDescent="0.25">
      <c r="A176" s="20"/>
      <c r="B176" s="20"/>
      <c r="C176" s="20"/>
      <c r="D176" s="61"/>
      <c r="E176" s="20"/>
      <c r="F176" s="20"/>
      <c r="G176" s="20"/>
      <c r="H176" s="20"/>
      <c r="I176" s="20"/>
      <c r="J176" s="20"/>
    </row>
    <row r="177" spans="1:10" x14ac:dyDescent="0.25">
      <c r="A177" s="20"/>
      <c r="B177" s="20"/>
      <c r="C177" s="20"/>
      <c r="D177" s="61"/>
      <c r="E177" s="20"/>
      <c r="F177" s="20"/>
      <c r="G177" s="20"/>
      <c r="H177" s="20"/>
      <c r="I177" s="20"/>
      <c r="J177" s="20"/>
    </row>
    <row r="178" spans="1:10" x14ac:dyDescent="0.25">
      <c r="A178" s="20"/>
      <c r="B178" s="20"/>
      <c r="C178" s="20"/>
      <c r="D178" s="61"/>
      <c r="E178" s="20"/>
      <c r="F178" s="20"/>
      <c r="G178" s="20"/>
      <c r="H178" s="20"/>
      <c r="I178" s="20"/>
      <c r="J178" s="20"/>
    </row>
    <row r="179" spans="1:10" x14ac:dyDescent="0.25">
      <c r="A179" s="20"/>
      <c r="B179" s="20"/>
      <c r="C179" s="20"/>
      <c r="D179" s="61"/>
      <c r="E179" s="20"/>
      <c r="F179" s="20"/>
      <c r="G179" s="20"/>
      <c r="H179" s="20"/>
      <c r="I179" s="20"/>
      <c r="J179" s="20"/>
    </row>
    <row r="180" spans="1:10" x14ac:dyDescent="0.25">
      <c r="A180" s="20"/>
      <c r="B180" s="20"/>
      <c r="C180" s="20"/>
      <c r="D180" s="61"/>
      <c r="E180" s="20"/>
      <c r="F180" s="20"/>
      <c r="G180" s="20"/>
      <c r="H180" s="20"/>
      <c r="I180" s="20"/>
      <c r="J180" s="20"/>
    </row>
    <row r="181" spans="1:10" x14ac:dyDescent="0.25">
      <c r="A181" s="20"/>
      <c r="B181" s="20"/>
      <c r="C181" s="20"/>
      <c r="D181" s="61"/>
      <c r="E181" s="20"/>
      <c r="F181" s="20"/>
      <c r="G181" s="20"/>
      <c r="H181" s="20"/>
      <c r="I181" s="20"/>
      <c r="J181" s="20"/>
    </row>
    <row r="182" spans="1:10" x14ac:dyDescent="0.25">
      <c r="A182" s="20"/>
      <c r="B182" s="20"/>
      <c r="C182" s="20"/>
      <c r="D182" s="61"/>
      <c r="E182" s="20"/>
      <c r="F182" s="20"/>
      <c r="G182" s="20"/>
      <c r="H182" s="20"/>
      <c r="I182" s="20"/>
      <c r="J182" s="20"/>
    </row>
    <row r="183" spans="1:10" x14ac:dyDescent="0.25">
      <c r="A183" s="20"/>
      <c r="B183" s="20"/>
      <c r="C183" s="20"/>
      <c r="D183" s="61"/>
      <c r="E183" s="20"/>
      <c r="F183" s="20"/>
      <c r="G183" s="20"/>
      <c r="H183" s="20"/>
      <c r="I183" s="20"/>
      <c r="J183" s="20"/>
    </row>
    <row r="184" spans="1:10" x14ac:dyDescent="0.25">
      <c r="A184" s="20"/>
      <c r="B184" s="20"/>
      <c r="C184" s="20"/>
      <c r="D184" s="61"/>
      <c r="E184" s="20"/>
      <c r="F184" s="20"/>
      <c r="G184" s="20"/>
      <c r="H184" s="20"/>
      <c r="I184" s="20"/>
      <c r="J184" s="20"/>
    </row>
    <row r="185" spans="1:10" x14ac:dyDescent="0.25">
      <c r="A185" s="20"/>
      <c r="B185" s="20"/>
      <c r="C185" s="20"/>
      <c r="D185" s="61"/>
      <c r="E185" s="20"/>
      <c r="F185" s="20"/>
      <c r="G185" s="20"/>
      <c r="H185" s="20"/>
      <c r="I185" s="20"/>
      <c r="J185" s="20"/>
    </row>
    <row r="186" spans="1:10" x14ac:dyDescent="0.25">
      <c r="A186" s="20"/>
      <c r="B186" s="20"/>
      <c r="C186" s="20"/>
      <c r="D186" s="61"/>
      <c r="E186" s="20"/>
      <c r="F186" s="20"/>
      <c r="G186" s="20"/>
      <c r="H186" s="20"/>
      <c r="I186" s="20"/>
      <c r="J186" s="20"/>
    </row>
    <row r="187" spans="1:10" ht="21" customHeight="1" x14ac:dyDescent="0.25">
      <c r="A187" s="265" t="s">
        <v>1542</v>
      </c>
      <c r="B187" s="265"/>
      <c r="C187" s="265"/>
      <c r="D187" s="265"/>
      <c r="E187" s="265"/>
      <c r="F187" s="265"/>
      <c r="G187" s="265"/>
      <c r="H187" s="266" t="s">
        <v>1526</v>
      </c>
      <c r="I187" s="266"/>
      <c r="J187" s="266"/>
    </row>
    <row r="188" spans="1:10" ht="11.25" customHeight="1" x14ac:dyDescent="0.25">
      <c r="A188" s="265" t="s">
        <v>1477</v>
      </c>
      <c r="B188" s="265"/>
      <c r="C188" s="265" t="s">
        <v>1543</v>
      </c>
      <c r="D188" s="265"/>
      <c r="E188" s="265" t="s">
        <v>1479</v>
      </c>
      <c r="F188" s="265"/>
      <c r="G188" s="265"/>
      <c r="H188" s="266" t="s">
        <v>1480</v>
      </c>
      <c r="I188" s="266"/>
      <c r="J188" s="266"/>
    </row>
    <row r="189" spans="1:10" x14ac:dyDescent="0.25">
      <c r="A189" s="260"/>
      <c r="B189" s="260"/>
      <c r="C189" s="260"/>
      <c r="D189" s="260"/>
      <c r="E189" s="260"/>
      <c r="F189" s="260"/>
      <c r="G189" s="260"/>
      <c r="H189" s="260"/>
      <c r="I189" s="260"/>
      <c r="J189" s="260"/>
    </row>
    <row r="190" spans="1:10" x14ac:dyDescent="0.25">
      <c r="A190" s="201" t="s">
        <v>1124</v>
      </c>
      <c r="B190" s="202" t="s">
        <v>1481</v>
      </c>
      <c r="C190" s="202" t="s">
        <v>1482</v>
      </c>
      <c r="D190" s="203" t="s">
        <v>1483</v>
      </c>
      <c r="E190" s="203" t="s">
        <v>1484</v>
      </c>
      <c r="F190" s="203" t="s">
        <v>1485</v>
      </c>
      <c r="G190" s="203" t="s">
        <v>1486</v>
      </c>
      <c r="H190" s="203" t="s">
        <v>1487</v>
      </c>
      <c r="I190" s="203" t="s">
        <v>1488</v>
      </c>
      <c r="J190" s="203" t="s">
        <v>1489</v>
      </c>
    </row>
    <row r="191" spans="1:10" x14ac:dyDescent="0.25">
      <c r="A191" s="204" t="s">
        <v>1494</v>
      </c>
      <c r="B191" s="205" t="s">
        <v>1491</v>
      </c>
      <c r="C191" s="205" t="s">
        <v>1495</v>
      </c>
      <c r="D191" s="206">
        <v>0.27</v>
      </c>
      <c r="E191" s="206">
        <v>1</v>
      </c>
      <c r="F191" s="206">
        <v>4.72</v>
      </c>
      <c r="G191" s="206">
        <v>0</v>
      </c>
      <c r="H191" s="206">
        <v>10.78</v>
      </c>
      <c r="I191" s="206" t="s">
        <v>1493</v>
      </c>
      <c r="J191" s="206">
        <v>2.911</v>
      </c>
    </row>
    <row r="192" spans="1:10" ht="11.25" customHeight="1" x14ac:dyDescent="0.25">
      <c r="A192" s="261" t="s">
        <v>1505</v>
      </c>
      <c r="B192" s="261"/>
      <c r="C192" s="261"/>
      <c r="D192" s="261"/>
      <c r="E192" s="261"/>
      <c r="F192" s="261"/>
      <c r="G192" s="261"/>
      <c r="H192" s="261"/>
      <c r="I192" s="261"/>
      <c r="J192" s="207">
        <v>2.91</v>
      </c>
    </row>
    <row r="193" spans="1:10" x14ac:dyDescent="0.25">
      <c r="A193" s="262"/>
      <c r="B193" s="262"/>
      <c r="C193" s="262"/>
      <c r="D193" s="262"/>
      <c r="E193" s="262"/>
      <c r="F193" s="262"/>
      <c r="G193" s="262"/>
      <c r="H193" s="262"/>
      <c r="I193" s="262"/>
      <c r="J193" s="262"/>
    </row>
    <row r="194" spans="1:10" x14ac:dyDescent="0.25">
      <c r="A194" s="201" t="s">
        <v>1496</v>
      </c>
      <c r="B194" s="202" t="s">
        <v>1481</v>
      </c>
      <c r="C194" s="202" t="s">
        <v>1482</v>
      </c>
      <c r="D194" s="203" t="s">
        <v>1483</v>
      </c>
      <c r="E194" s="203" t="s">
        <v>1484</v>
      </c>
      <c r="F194" s="203" t="s">
        <v>1485</v>
      </c>
      <c r="G194" s="203" t="s">
        <v>1486</v>
      </c>
      <c r="H194" s="203" t="s">
        <v>1487</v>
      </c>
      <c r="I194" s="203" t="s">
        <v>1488</v>
      </c>
      <c r="J194" s="203" t="s">
        <v>1489</v>
      </c>
    </row>
    <row r="195" spans="1:10" x14ac:dyDescent="0.25">
      <c r="A195" s="204" t="s">
        <v>1544</v>
      </c>
      <c r="B195" s="205" t="s">
        <v>30</v>
      </c>
      <c r="C195" s="205" t="s">
        <v>1545</v>
      </c>
      <c r="D195" s="206">
        <v>1.1100000000000001</v>
      </c>
      <c r="E195" s="206">
        <v>1</v>
      </c>
      <c r="F195" s="206">
        <v>273.69</v>
      </c>
      <c r="G195" s="206">
        <v>0</v>
      </c>
      <c r="H195" s="206">
        <v>273.69</v>
      </c>
      <c r="I195" s="206" t="s">
        <v>1493</v>
      </c>
      <c r="J195" s="206">
        <v>303.79599999999999</v>
      </c>
    </row>
    <row r="196" spans="1:10" x14ac:dyDescent="0.25">
      <c r="A196" s="204" t="s">
        <v>1546</v>
      </c>
      <c r="B196" s="205" t="s">
        <v>30</v>
      </c>
      <c r="C196" s="205" t="s">
        <v>1547</v>
      </c>
      <c r="D196" s="206">
        <v>1.05</v>
      </c>
      <c r="E196" s="206">
        <v>1</v>
      </c>
      <c r="F196" s="206">
        <v>26.56</v>
      </c>
      <c r="G196" s="206">
        <v>0</v>
      </c>
      <c r="H196" s="206">
        <v>26.56</v>
      </c>
      <c r="I196" s="206" t="s">
        <v>1493</v>
      </c>
      <c r="J196" s="206">
        <v>27.888000000000002</v>
      </c>
    </row>
    <row r="197" spans="1:10" ht="11.25" customHeight="1" x14ac:dyDescent="0.25">
      <c r="A197" s="261" t="s">
        <v>1505</v>
      </c>
      <c r="B197" s="261"/>
      <c r="C197" s="261"/>
      <c r="D197" s="261"/>
      <c r="E197" s="261"/>
      <c r="F197" s="261"/>
      <c r="G197" s="261"/>
      <c r="H197" s="261"/>
      <c r="I197" s="261"/>
      <c r="J197" s="207">
        <v>331.68</v>
      </c>
    </row>
    <row r="198" spans="1:10" x14ac:dyDescent="0.25">
      <c r="A198" s="262"/>
      <c r="B198" s="262"/>
      <c r="C198" s="262"/>
      <c r="D198" s="262"/>
      <c r="E198" s="262"/>
      <c r="F198" s="262"/>
      <c r="G198" s="262"/>
      <c r="H198" s="262"/>
      <c r="I198" s="262"/>
      <c r="J198" s="262"/>
    </row>
    <row r="199" spans="1:10" x14ac:dyDescent="0.25">
      <c r="A199" s="201" t="s">
        <v>1148</v>
      </c>
      <c r="B199" s="202" t="s">
        <v>1481</v>
      </c>
      <c r="C199" s="202" t="s">
        <v>1482</v>
      </c>
      <c r="D199" s="203" t="s">
        <v>1483</v>
      </c>
      <c r="E199" s="203" t="s">
        <v>1484</v>
      </c>
      <c r="F199" s="203" t="s">
        <v>1485</v>
      </c>
      <c r="G199" s="203" t="s">
        <v>1486</v>
      </c>
      <c r="H199" s="203" t="s">
        <v>1487</v>
      </c>
      <c r="I199" s="203" t="s">
        <v>1488</v>
      </c>
      <c r="J199" s="203" t="s">
        <v>1489</v>
      </c>
    </row>
    <row r="200" spans="1:10" x14ac:dyDescent="0.25">
      <c r="A200" s="204" t="s">
        <v>1548</v>
      </c>
      <c r="B200" s="205" t="s">
        <v>1491</v>
      </c>
      <c r="C200" s="205" t="s">
        <v>1549</v>
      </c>
      <c r="D200" s="206">
        <v>0.1</v>
      </c>
      <c r="E200" s="206">
        <v>1</v>
      </c>
      <c r="F200" s="206">
        <v>17.25</v>
      </c>
      <c r="G200" s="206">
        <v>13.18</v>
      </c>
      <c r="H200" s="206">
        <v>17.25</v>
      </c>
      <c r="I200" s="206" t="s">
        <v>1493</v>
      </c>
      <c r="J200" s="206">
        <v>1.7250000000000001</v>
      </c>
    </row>
    <row r="201" spans="1:10" ht="11.25" customHeight="1" x14ac:dyDescent="0.25">
      <c r="A201" s="261" t="s">
        <v>1505</v>
      </c>
      <c r="B201" s="261"/>
      <c r="C201" s="261"/>
      <c r="D201" s="261"/>
      <c r="E201" s="261"/>
      <c r="F201" s="261"/>
      <c r="G201" s="261"/>
      <c r="H201" s="261"/>
      <c r="I201" s="261"/>
      <c r="J201" s="207">
        <v>1.72</v>
      </c>
    </row>
    <row r="202" spans="1:10" x14ac:dyDescent="0.25">
      <c r="A202" s="262"/>
      <c r="B202" s="262"/>
      <c r="C202" s="262"/>
      <c r="D202" s="262"/>
      <c r="E202" s="262"/>
      <c r="F202" s="262"/>
      <c r="G202" s="262"/>
      <c r="H202" s="262"/>
      <c r="I202" s="262"/>
      <c r="J202" s="262"/>
    </row>
    <row r="203" spans="1:10" ht="11.25" customHeight="1" x14ac:dyDescent="0.25">
      <c r="A203" s="263" t="s">
        <v>1506</v>
      </c>
      <c r="B203" s="263"/>
      <c r="C203" s="263"/>
      <c r="D203" s="263"/>
      <c r="E203" s="263"/>
      <c r="F203" s="208"/>
      <c r="G203" s="208"/>
      <c r="H203" s="208"/>
      <c r="I203" s="208"/>
      <c r="J203" s="208"/>
    </row>
    <row r="204" spans="1:10" ht="11.25" customHeight="1" x14ac:dyDescent="0.25">
      <c r="A204" s="264" t="s">
        <v>1507</v>
      </c>
      <c r="B204" s="264"/>
      <c r="C204" s="264"/>
      <c r="D204" s="203" t="s">
        <v>1508</v>
      </c>
      <c r="E204" s="203" t="s">
        <v>1509</v>
      </c>
      <c r="F204" s="208"/>
      <c r="G204" s="208"/>
      <c r="H204" s="208"/>
      <c r="I204" s="208"/>
      <c r="J204" s="208"/>
    </row>
    <row r="205" spans="1:10" ht="11.25" customHeight="1" x14ac:dyDescent="0.25">
      <c r="A205" s="257" t="s">
        <v>1510</v>
      </c>
      <c r="B205" s="257"/>
      <c r="C205" s="257"/>
      <c r="D205" s="258">
        <v>128.33000000000001</v>
      </c>
      <c r="E205" s="209">
        <v>2.91</v>
      </c>
      <c r="F205" s="208"/>
      <c r="G205" s="208"/>
      <c r="H205" s="208"/>
      <c r="I205" s="208"/>
      <c r="J205" s="208"/>
    </row>
    <row r="206" spans="1:10" ht="11.25" customHeight="1" x14ac:dyDescent="0.25">
      <c r="A206" s="257" t="s">
        <v>1511</v>
      </c>
      <c r="B206" s="257"/>
      <c r="C206" s="257"/>
      <c r="D206" s="258"/>
      <c r="E206" s="209">
        <v>331.68</v>
      </c>
      <c r="F206" s="208"/>
      <c r="G206" s="208"/>
      <c r="H206" s="208"/>
      <c r="I206" s="208"/>
      <c r="J206" s="208"/>
    </row>
    <row r="207" spans="1:10" ht="11.25" customHeight="1" x14ac:dyDescent="0.25">
      <c r="A207" s="257" t="s">
        <v>1512</v>
      </c>
      <c r="B207" s="257"/>
      <c r="C207" s="257"/>
      <c r="D207" s="258"/>
      <c r="E207" s="209">
        <v>1.73</v>
      </c>
      <c r="F207" s="208"/>
      <c r="G207" s="208"/>
      <c r="H207" s="208"/>
      <c r="I207" s="208"/>
      <c r="J207" s="208"/>
    </row>
    <row r="208" spans="1:10" ht="11.25" customHeight="1" x14ac:dyDescent="0.25">
      <c r="A208" s="257" t="s">
        <v>1513</v>
      </c>
      <c r="B208" s="257"/>
      <c r="C208" s="257"/>
      <c r="D208" s="258"/>
      <c r="E208" s="209">
        <v>1</v>
      </c>
      <c r="F208" s="208"/>
      <c r="G208" s="208"/>
      <c r="H208" s="208"/>
      <c r="I208" s="208"/>
      <c r="J208" s="208"/>
    </row>
    <row r="209" spans="1:10" ht="11.25" customHeight="1" x14ac:dyDescent="0.25">
      <c r="A209" s="257" t="s">
        <v>1514</v>
      </c>
      <c r="B209" s="257"/>
      <c r="C209" s="257"/>
      <c r="D209" s="258"/>
      <c r="E209" s="209">
        <v>4.6399999999999997</v>
      </c>
      <c r="F209" s="208"/>
      <c r="G209" s="208"/>
      <c r="H209" s="208"/>
      <c r="I209" s="208"/>
      <c r="J209" s="208"/>
    </row>
    <row r="210" spans="1:10" ht="11.25" customHeight="1" x14ac:dyDescent="0.25">
      <c r="A210" s="257" t="s">
        <v>1515</v>
      </c>
      <c r="B210" s="257"/>
      <c r="C210" s="257"/>
      <c r="D210" s="258"/>
      <c r="E210" s="209">
        <v>4.6399999999999997</v>
      </c>
      <c r="F210" s="208"/>
      <c r="G210" s="208"/>
      <c r="H210" s="208"/>
      <c r="I210" s="208"/>
      <c r="J210" s="208"/>
    </row>
    <row r="211" spans="1:10" ht="11.25" customHeight="1" x14ac:dyDescent="0.25">
      <c r="A211" s="257" t="s">
        <v>1516</v>
      </c>
      <c r="B211" s="257"/>
      <c r="C211" s="257"/>
      <c r="D211" s="258"/>
      <c r="E211" s="209">
        <v>336.32</v>
      </c>
      <c r="F211" s="208"/>
      <c r="G211" s="208"/>
      <c r="H211" s="208"/>
      <c r="I211" s="208"/>
      <c r="J211" s="208"/>
    </row>
    <row r="212" spans="1:10" ht="11.25" customHeight="1" x14ac:dyDescent="0.25">
      <c r="A212" s="257" t="s">
        <v>1517</v>
      </c>
      <c r="B212" s="257"/>
      <c r="C212" s="257"/>
      <c r="D212" s="258"/>
      <c r="E212" s="209"/>
      <c r="F212" s="208"/>
      <c r="G212" s="208"/>
      <c r="H212" s="208"/>
      <c r="I212" s="208"/>
      <c r="J212" s="208"/>
    </row>
    <row r="213" spans="1:10" ht="11.25" customHeight="1" x14ac:dyDescent="0.25">
      <c r="A213" s="259" t="s">
        <v>1518</v>
      </c>
      <c r="B213" s="259"/>
      <c r="C213" s="259"/>
      <c r="D213" s="258"/>
      <c r="E213" s="207">
        <f>SUM(E211:E212)</f>
        <v>336.32</v>
      </c>
      <c r="F213" s="208"/>
      <c r="G213" s="208"/>
      <c r="H213" s="208"/>
      <c r="I213" s="208"/>
      <c r="J213" s="208"/>
    </row>
    <row r="214" spans="1:10" x14ac:dyDescent="0.25">
      <c r="A214" s="20"/>
      <c r="B214" s="20"/>
      <c r="C214" s="20"/>
      <c r="D214" s="61"/>
      <c r="E214" s="20"/>
      <c r="F214" s="20"/>
      <c r="G214" s="20"/>
      <c r="H214" s="20"/>
      <c r="I214" s="20"/>
      <c r="J214" s="20"/>
    </row>
    <row r="215" spans="1:10" x14ac:dyDescent="0.25">
      <c r="A215" s="20"/>
      <c r="B215" s="20"/>
      <c r="C215" s="20"/>
      <c r="D215" s="61"/>
      <c r="E215" s="20"/>
      <c r="F215" s="20"/>
      <c r="G215" s="20"/>
      <c r="H215" s="20"/>
      <c r="I215" s="20"/>
      <c r="J215" s="20"/>
    </row>
    <row r="216" spans="1:10" x14ac:dyDescent="0.25">
      <c r="A216" s="20"/>
      <c r="B216" s="20"/>
      <c r="C216" s="20"/>
      <c r="D216" s="61"/>
      <c r="E216" s="20"/>
      <c r="F216" s="20"/>
      <c r="G216" s="20"/>
      <c r="H216" s="20"/>
      <c r="I216" s="20"/>
      <c r="J216" s="20"/>
    </row>
    <row r="217" spans="1:10" x14ac:dyDescent="0.25">
      <c r="A217" s="20"/>
      <c r="B217" s="20"/>
      <c r="C217" s="20"/>
      <c r="D217" s="61"/>
      <c r="E217" s="20"/>
      <c r="F217" s="20"/>
      <c r="G217" s="20"/>
      <c r="H217" s="20"/>
      <c r="I217" s="20"/>
      <c r="J217" s="20"/>
    </row>
    <row r="218" spans="1:10" x14ac:dyDescent="0.25">
      <c r="A218" s="20"/>
      <c r="B218" s="20"/>
      <c r="C218" s="20"/>
      <c r="D218" s="61"/>
      <c r="E218" s="20"/>
      <c r="F218" s="20"/>
      <c r="G218" s="20"/>
      <c r="H218" s="20"/>
      <c r="I218" s="20"/>
      <c r="J218" s="20"/>
    </row>
    <row r="219" spans="1:10" x14ac:dyDescent="0.25">
      <c r="A219" s="20"/>
      <c r="B219" s="20"/>
      <c r="C219" s="20"/>
      <c r="D219" s="61"/>
      <c r="E219" s="20"/>
      <c r="F219" s="20"/>
      <c r="G219" s="20"/>
      <c r="H219" s="20"/>
      <c r="I219" s="20"/>
      <c r="J219" s="20"/>
    </row>
    <row r="220" spans="1:10" x14ac:dyDescent="0.25">
      <c r="A220" s="20"/>
      <c r="B220" s="20"/>
      <c r="C220" s="20"/>
      <c r="D220" s="61"/>
      <c r="E220" s="20"/>
      <c r="F220" s="20"/>
      <c r="G220" s="20"/>
      <c r="H220" s="20"/>
      <c r="I220" s="20"/>
      <c r="J220" s="20"/>
    </row>
    <row r="221" spans="1:10" x14ac:dyDescent="0.25">
      <c r="A221" s="20"/>
      <c r="B221" s="20"/>
      <c r="C221" s="20"/>
      <c r="D221" s="61"/>
      <c r="E221" s="20"/>
      <c r="F221" s="20"/>
      <c r="G221" s="20"/>
      <c r="H221" s="20"/>
      <c r="I221" s="20"/>
      <c r="J221" s="20"/>
    </row>
    <row r="222" spans="1:10" x14ac:dyDescent="0.25">
      <c r="A222" s="20"/>
      <c r="B222" s="20"/>
      <c r="C222" s="20"/>
      <c r="D222" s="61"/>
      <c r="E222" s="20"/>
      <c r="F222" s="20"/>
      <c r="G222" s="20"/>
      <c r="H222" s="20"/>
      <c r="I222" s="20"/>
      <c r="J222" s="20"/>
    </row>
    <row r="223" spans="1:10" x14ac:dyDescent="0.25">
      <c r="A223" s="20"/>
      <c r="B223" s="20"/>
      <c r="C223" s="20"/>
      <c r="D223" s="61"/>
      <c r="E223" s="20"/>
      <c r="F223" s="20"/>
      <c r="G223" s="20"/>
      <c r="H223" s="20"/>
      <c r="I223" s="20"/>
      <c r="J223" s="20"/>
    </row>
    <row r="224" spans="1:10" x14ac:dyDescent="0.25">
      <c r="A224" s="20"/>
      <c r="B224" s="20"/>
      <c r="C224" s="20"/>
      <c r="D224" s="61"/>
      <c r="E224" s="20"/>
      <c r="F224" s="20"/>
      <c r="G224" s="20"/>
      <c r="H224" s="20"/>
      <c r="I224" s="20"/>
      <c r="J224" s="20"/>
    </row>
    <row r="225" spans="1:10" x14ac:dyDescent="0.25">
      <c r="A225" s="20"/>
      <c r="B225" s="20"/>
      <c r="C225" s="20"/>
      <c r="D225" s="61"/>
      <c r="E225" s="20"/>
      <c r="F225" s="20"/>
      <c r="G225" s="20"/>
      <c r="H225" s="20"/>
      <c r="I225" s="20"/>
      <c r="J225" s="20"/>
    </row>
    <row r="226" spans="1:10" x14ac:dyDescent="0.25">
      <c r="A226" s="20"/>
      <c r="B226" s="20"/>
      <c r="C226" s="20"/>
      <c r="D226" s="61"/>
      <c r="E226" s="20"/>
      <c r="F226" s="20"/>
      <c r="G226" s="20"/>
      <c r="H226" s="20"/>
      <c r="I226" s="20"/>
      <c r="J226" s="20"/>
    </row>
    <row r="227" spans="1:10" x14ac:dyDescent="0.25">
      <c r="A227" s="20"/>
      <c r="B227" s="20"/>
      <c r="C227" s="20"/>
      <c r="D227" s="61"/>
      <c r="E227" s="20"/>
      <c r="F227" s="20"/>
      <c r="G227" s="20"/>
      <c r="H227" s="20"/>
      <c r="I227" s="20"/>
      <c r="J227" s="20"/>
    </row>
    <row r="228" spans="1:10" x14ac:dyDescent="0.25">
      <c r="A228" s="20"/>
      <c r="B228" s="20"/>
      <c r="C228" s="20"/>
      <c r="D228" s="61"/>
      <c r="E228" s="20"/>
      <c r="F228" s="20"/>
      <c r="G228" s="20"/>
      <c r="H228" s="20"/>
      <c r="I228" s="20"/>
      <c r="J228" s="20"/>
    </row>
    <row r="229" spans="1:10" x14ac:dyDescent="0.25">
      <c r="A229" s="20"/>
      <c r="B229" s="20"/>
      <c r="C229" s="20"/>
      <c r="D229" s="61"/>
      <c r="E229" s="20"/>
      <c r="F229" s="20"/>
      <c r="G229" s="20"/>
      <c r="H229" s="20"/>
      <c r="I229" s="20"/>
      <c r="J229" s="20"/>
    </row>
    <row r="230" spans="1:10" x14ac:dyDescent="0.25">
      <c r="A230" s="20"/>
      <c r="B230" s="20"/>
      <c r="C230" s="20"/>
      <c r="D230" s="61"/>
      <c r="E230" s="20"/>
      <c r="F230" s="20"/>
      <c r="G230" s="20"/>
      <c r="H230" s="20"/>
      <c r="I230" s="20"/>
      <c r="J230" s="20"/>
    </row>
    <row r="231" spans="1:10" x14ac:dyDescent="0.25">
      <c r="A231" s="20"/>
      <c r="B231" s="20"/>
      <c r="C231" s="20"/>
      <c r="D231" s="61"/>
      <c r="E231" s="20"/>
      <c r="F231" s="20"/>
      <c r="G231" s="20"/>
      <c r="H231" s="20"/>
      <c r="I231" s="20"/>
      <c r="J231" s="20"/>
    </row>
    <row r="232" spans="1:10" ht="11.25" customHeight="1" x14ac:dyDescent="0.25">
      <c r="A232" s="265" t="s">
        <v>1550</v>
      </c>
      <c r="B232" s="265"/>
      <c r="C232" s="265"/>
      <c r="D232" s="265"/>
      <c r="E232" s="265"/>
      <c r="F232" s="265"/>
      <c r="G232" s="265"/>
      <c r="H232" s="266" t="s">
        <v>1476</v>
      </c>
      <c r="I232" s="266"/>
      <c r="J232" s="266"/>
    </row>
    <row r="233" spans="1:10" ht="11.25" customHeight="1" x14ac:dyDescent="0.25">
      <c r="A233" s="265" t="s">
        <v>1477</v>
      </c>
      <c r="B233" s="265"/>
      <c r="C233" s="265" t="s">
        <v>1551</v>
      </c>
      <c r="D233" s="265"/>
      <c r="E233" s="265" t="s">
        <v>1479</v>
      </c>
      <c r="F233" s="265"/>
      <c r="G233" s="265"/>
      <c r="H233" s="266" t="s">
        <v>1528</v>
      </c>
      <c r="I233" s="266"/>
      <c r="J233" s="266"/>
    </row>
    <row r="234" spans="1:10" x14ac:dyDescent="0.25">
      <c r="A234" s="260"/>
      <c r="B234" s="260"/>
      <c r="C234" s="260"/>
      <c r="D234" s="260"/>
      <c r="E234" s="260"/>
      <c r="F234" s="260"/>
      <c r="G234" s="260"/>
      <c r="H234" s="260"/>
      <c r="I234" s="260"/>
      <c r="J234" s="260"/>
    </row>
    <row r="235" spans="1:10" x14ac:dyDescent="0.25">
      <c r="A235" s="201" t="s">
        <v>1124</v>
      </c>
      <c r="B235" s="202" t="s">
        <v>1481</v>
      </c>
      <c r="C235" s="202" t="s">
        <v>1482</v>
      </c>
      <c r="D235" s="203" t="s">
        <v>1483</v>
      </c>
      <c r="E235" s="203" t="s">
        <v>1484</v>
      </c>
      <c r="F235" s="203" t="s">
        <v>1485</v>
      </c>
      <c r="G235" s="203" t="s">
        <v>1486</v>
      </c>
      <c r="H235" s="203" t="s">
        <v>1487</v>
      </c>
      <c r="I235" s="203" t="s">
        <v>1488</v>
      </c>
      <c r="J235" s="203" t="s">
        <v>1489</v>
      </c>
    </row>
    <row r="236" spans="1:10" x14ac:dyDescent="0.25">
      <c r="A236" s="204" t="s">
        <v>1552</v>
      </c>
      <c r="B236" s="205" t="s">
        <v>1491</v>
      </c>
      <c r="C236" s="205" t="s">
        <v>1553</v>
      </c>
      <c r="D236" s="206">
        <v>1.5</v>
      </c>
      <c r="E236" s="206">
        <v>1</v>
      </c>
      <c r="F236" s="206">
        <v>6.42</v>
      </c>
      <c r="G236" s="206">
        <v>0</v>
      </c>
      <c r="H236" s="206">
        <v>14.66</v>
      </c>
      <c r="I236" s="206" t="s">
        <v>1493</v>
      </c>
      <c r="J236" s="206">
        <v>21.99</v>
      </c>
    </row>
    <row r="237" spans="1:10" x14ac:dyDescent="0.25">
      <c r="A237" s="204" t="s">
        <v>1494</v>
      </c>
      <c r="B237" s="205" t="s">
        <v>1491</v>
      </c>
      <c r="C237" s="205" t="s">
        <v>1495</v>
      </c>
      <c r="D237" s="206">
        <v>1</v>
      </c>
      <c r="E237" s="206">
        <v>1</v>
      </c>
      <c r="F237" s="206">
        <v>4.72</v>
      </c>
      <c r="G237" s="206">
        <v>0</v>
      </c>
      <c r="H237" s="206">
        <v>10.78</v>
      </c>
      <c r="I237" s="206" t="s">
        <v>1493</v>
      </c>
      <c r="J237" s="206">
        <v>10.78</v>
      </c>
    </row>
    <row r="238" spans="1:10" ht="11.25" customHeight="1" x14ac:dyDescent="0.25">
      <c r="A238" s="261" t="s">
        <v>1505</v>
      </c>
      <c r="B238" s="261"/>
      <c r="C238" s="261"/>
      <c r="D238" s="261"/>
      <c r="E238" s="261"/>
      <c r="F238" s="261"/>
      <c r="G238" s="261"/>
      <c r="H238" s="261"/>
      <c r="I238" s="261"/>
      <c r="J238" s="207">
        <v>32.770000000000003</v>
      </c>
    </row>
    <row r="239" spans="1:10" x14ac:dyDescent="0.25">
      <c r="A239" s="262"/>
      <c r="B239" s="262"/>
      <c r="C239" s="262"/>
      <c r="D239" s="262"/>
      <c r="E239" s="262"/>
      <c r="F239" s="262"/>
      <c r="G239" s="262"/>
      <c r="H239" s="262"/>
      <c r="I239" s="262"/>
      <c r="J239" s="262"/>
    </row>
    <row r="240" spans="1:10" x14ac:dyDescent="0.25">
      <c r="A240" s="201" t="s">
        <v>1496</v>
      </c>
      <c r="B240" s="202" t="s">
        <v>1481</v>
      </c>
      <c r="C240" s="202" t="s">
        <v>1482</v>
      </c>
      <c r="D240" s="203" t="s">
        <v>1483</v>
      </c>
      <c r="E240" s="203" t="s">
        <v>1484</v>
      </c>
      <c r="F240" s="203" t="s">
        <v>1485</v>
      </c>
      <c r="G240" s="203" t="s">
        <v>1486</v>
      </c>
      <c r="H240" s="203" t="s">
        <v>1487</v>
      </c>
      <c r="I240" s="203" t="s">
        <v>1488</v>
      </c>
      <c r="J240" s="203" t="s">
        <v>1489</v>
      </c>
    </row>
    <row r="241" spans="1:10" x14ac:dyDescent="0.25">
      <c r="A241" s="204" t="s">
        <v>1554</v>
      </c>
      <c r="B241" s="205" t="s">
        <v>30</v>
      </c>
      <c r="C241" s="205" t="s">
        <v>1555</v>
      </c>
      <c r="D241" s="206">
        <v>4.8999999999999998E-3</v>
      </c>
      <c r="E241" s="206">
        <v>1</v>
      </c>
      <c r="F241" s="206">
        <v>63.75</v>
      </c>
      <c r="G241" s="206">
        <v>0</v>
      </c>
      <c r="H241" s="206">
        <v>63.75</v>
      </c>
      <c r="I241" s="206" t="s">
        <v>1493</v>
      </c>
      <c r="J241" s="206">
        <v>0.312</v>
      </c>
    </row>
    <row r="242" spans="1:10" x14ac:dyDescent="0.25">
      <c r="A242" s="204" t="s">
        <v>1556</v>
      </c>
      <c r="B242" s="205" t="s">
        <v>201</v>
      </c>
      <c r="C242" s="205" t="s">
        <v>1557</v>
      </c>
      <c r="D242" s="206">
        <v>1.94</v>
      </c>
      <c r="E242" s="206">
        <v>1</v>
      </c>
      <c r="F242" s="206">
        <v>0.34</v>
      </c>
      <c r="G242" s="206">
        <v>0</v>
      </c>
      <c r="H242" s="206">
        <v>0.34</v>
      </c>
      <c r="I242" s="206" t="s">
        <v>1493</v>
      </c>
      <c r="J242" s="206">
        <v>0.66</v>
      </c>
    </row>
    <row r="243" spans="1:10" x14ac:dyDescent="0.25">
      <c r="A243" s="204" t="s">
        <v>1558</v>
      </c>
      <c r="B243" s="205" t="s">
        <v>35</v>
      </c>
      <c r="C243" s="205" t="s">
        <v>1559</v>
      </c>
      <c r="D243" s="206">
        <v>1</v>
      </c>
      <c r="E243" s="206">
        <v>1</v>
      </c>
      <c r="F243" s="206">
        <v>363.21</v>
      </c>
      <c r="G243" s="206">
        <v>0</v>
      </c>
      <c r="H243" s="206">
        <v>363.21</v>
      </c>
      <c r="I243" s="206" t="s">
        <v>1493</v>
      </c>
      <c r="J243" s="206">
        <v>363.21</v>
      </c>
    </row>
    <row r="244" spans="1:10" ht="11.25" customHeight="1" x14ac:dyDescent="0.25">
      <c r="A244" s="261" t="s">
        <v>1505</v>
      </c>
      <c r="B244" s="261"/>
      <c r="C244" s="261"/>
      <c r="D244" s="261"/>
      <c r="E244" s="261"/>
      <c r="F244" s="261"/>
      <c r="G244" s="261"/>
      <c r="H244" s="261"/>
      <c r="I244" s="261"/>
      <c r="J244" s="207">
        <v>364.18</v>
      </c>
    </row>
    <row r="245" spans="1:10" x14ac:dyDescent="0.25">
      <c r="A245" s="262"/>
      <c r="B245" s="262"/>
      <c r="C245" s="262"/>
      <c r="D245" s="262"/>
      <c r="E245" s="262"/>
      <c r="F245" s="262"/>
      <c r="G245" s="262"/>
      <c r="H245" s="262"/>
      <c r="I245" s="262"/>
      <c r="J245" s="262"/>
    </row>
    <row r="246" spans="1:10" ht="11.25" customHeight="1" x14ac:dyDescent="0.25">
      <c r="A246" s="263" t="s">
        <v>1506</v>
      </c>
      <c r="B246" s="263"/>
      <c r="C246" s="263"/>
      <c r="D246" s="263"/>
      <c r="E246" s="263"/>
      <c r="F246" s="208"/>
      <c r="G246" s="208"/>
      <c r="H246" s="208"/>
      <c r="I246" s="208"/>
      <c r="J246" s="208"/>
    </row>
    <row r="247" spans="1:10" ht="11.25" customHeight="1" x14ac:dyDescent="0.25">
      <c r="A247" s="264" t="s">
        <v>1507</v>
      </c>
      <c r="B247" s="264"/>
      <c r="C247" s="264"/>
      <c r="D247" s="203" t="s">
        <v>1508</v>
      </c>
      <c r="E247" s="203" t="s">
        <v>1509</v>
      </c>
      <c r="F247" s="208"/>
      <c r="G247" s="208"/>
      <c r="H247" s="208"/>
      <c r="I247" s="208"/>
      <c r="J247" s="208"/>
    </row>
    <row r="248" spans="1:10" ht="11.25" customHeight="1" x14ac:dyDescent="0.25">
      <c r="A248" s="257" t="s">
        <v>1510</v>
      </c>
      <c r="B248" s="257"/>
      <c r="C248" s="257"/>
      <c r="D248" s="258">
        <v>128.33000000000001</v>
      </c>
      <c r="E248" s="209">
        <v>32.770000000000003</v>
      </c>
      <c r="F248" s="208"/>
      <c r="G248" s="208"/>
      <c r="H248" s="208"/>
      <c r="I248" s="208"/>
      <c r="J248" s="208"/>
    </row>
    <row r="249" spans="1:10" ht="11.25" customHeight="1" x14ac:dyDescent="0.25">
      <c r="A249" s="257" t="s">
        <v>1511</v>
      </c>
      <c r="B249" s="257"/>
      <c r="C249" s="257"/>
      <c r="D249" s="258"/>
      <c r="E249" s="209">
        <v>364.18</v>
      </c>
      <c r="F249" s="208"/>
      <c r="G249" s="208"/>
      <c r="H249" s="208"/>
      <c r="I249" s="208"/>
      <c r="J249" s="208"/>
    </row>
    <row r="250" spans="1:10" ht="11.25" customHeight="1" x14ac:dyDescent="0.25">
      <c r="A250" s="257" t="s">
        <v>1512</v>
      </c>
      <c r="B250" s="257"/>
      <c r="C250" s="257"/>
      <c r="D250" s="258"/>
      <c r="E250" s="209">
        <v>0</v>
      </c>
      <c r="F250" s="208"/>
      <c r="G250" s="208"/>
      <c r="H250" s="208"/>
      <c r="I250" s="208"/>
      <c r="J250" s="208"/>
    </row>
    <row r="251" spans="1:10" ht="11.25" customHeight="1" x14ac:dyDescent="0.25">
      <c r="A251" s="257" t="s">
        <v>1513</v>
      </c>
      <c r="B251" s="257"/>
      <c r="C251" s="257"/>
      <c r="D251" s="258"/>
      <c r="E251" s="209">
        <v>1</v>
      </c>
      <c r="F251" s="208"/>
      <c r="G251" s="208"/>
      <c r="H251" s="208"/>
      <c r="I251" s="208"/>
      <c r="J251" s="208"/>
    </row>
    <row r="252" spans="1:10" ht="11.25" customHeight="1" x14ac:dyDescent="0.25">
      <c r="A252" s="257" t="s">
        <v>1514</v>
      </c>
      <c r="B252" s="257"/>
      <c r="C252" s="257"/>
      <c r="D252" s="258"/>
      <c r="E252" s="209">
        <v>32.770000000000003</v>
      </c>
      <c r="F252" s="208"/>
      <c r="G252" s="208"/>
      <c r="H252" s="208"/>
      <c r="I252" s="208"/>
      <c r="J252" s="208"/>
    </row>
    <row r="253" spans="1:10" ht="11.25" customHeight="1" x14ac:dyDescent="0.25">
      <c r="A253" s="257" t="s">
        <v>1515</v>
      </c>
      <c r="B253" s="257"/>
      <c r="C253" s="257"/>
      <c r="D253" s="258"/>
      <c r="E253" s="209">
        <v>32.770000000000003</v>
      </c>
      <c r="F253" s="208"/>
      <c r="G253" s="208"/>
      <c r="H253" s="208"/>
      <c r="I253" s="208"/>
      <c r="J253" s="208"/>
    </row>
    <row r="254" spans="1:10" ht="11.25" customHeight="1" x14ac:dyDescent="0.25">
      <c r="A254" s="257" t="s">
        <v>1516</v>
      </c>
      <c r="B254" s="257"/>
      <c r="C254" s="257"/>
      <c r="D254" s="258"/>
      <c r="E254" s="209">
        <v>396.95</v>
      </c>
      <c r="F254" s="208"/>
      <c r="G254" s="208"/>
      <c r="H254" s="208"/>
      <c r="I254" s="208"/>
      <c r="J254" s="208"/>
    </row>
    <row r="255" spans="1:10" ht="11.25" customHeight="1" x14ac:dyDescent="0.25">
      <c r="A255" s="257" t="s">
        <v>1517</v>
      </c>
      <c r="B255" s="257"/>
      <c r="C255" s="257"/>
      <c r="D255" s="258"/>
      <c r="E255" s="209"/>
      <c r="F255" s="208"/>
      <c r="G255" s="208"/>
      <c r="H255" s="208"/>
      <c r="I255" s="208"/>
      <c r="J255" s="208"/>
    </row>
    <row r="256" spans="1:10" ht="11.25" customHeight="1" x14ac:dyDescent="0.25">
      <c r="A256" s="259" t="s">
        <v>1518</v>
      </c>
      <c r="B256" s="259"/>
      <c r="C256" s="259"/>
      <c r="D256" s="258"/>
      <c r="E256" s="207">
        <f>SUM(E254:E255)</f>
        <v>396.95</v>
      </c>
      <c r="F256" s="208"/>
      <c r="G256" s="208"/>
      <c r="H256" s="208"/>
      <c r="I256" s="208"/>
      <c r="J256" s="208"/>
    </row>
    <row r="257" spans="1:10" x14ac:dyDescent="0.25">
      <c r="A257" s="20"/>
      <c r="B257" s="20"/>
      <c r="C257" s="20"/>
      <c r="D257" s="61"/>
      <c r="E257" s="20"/>
      <c r="F257" s="20"/>
      <c r="G257" s="20"/>
      <c r="H257" s="20"/>
      <c r="I257" s="20"/>
      <c r="J257" s="20"/>
    </row>
    <row r="258" spans="1:10" x14ac:dyDescent="0.25">
      <c r="A258" s="20"/>
      <c r="B258" s="20"/>
      <c r="C258" s="20"/>
      <c r="D258" s="61"/>
      <c r="E258" s="20"/>
      <c r="F258" s="20"/>
      <c r="G258" s="20"/>
      <c r="H258" s="20"/>
      <c r="I258" s="20"/>
      <c r="J258" s="20"/>
    </row>
    <row r="259" spans="1:10" x14ac:dyDescent="0.25">
      <c r="A259" s="20"/>
      <c r="B259" s="20"/>
      <c r="C259" s="20"/>
      <c r="D259" s="61"/>
      <c r="E259" s="20"/>
      <c r="F259" s="20"/>
      <c r="G259" s="20"/>
      <c r="H259" s="20"/>
      <c r="I259" s="20"/>
      <c r="J259" s="20"/>
    </row>
    <row r="260" spans="1:10" x14ac:dyDescent="0.25">
      <c r="A260" s="20"/>
      <c r="B260" s="20"/>
      <c r="C260" s="20"/>
      <c r="D260" s="61"/>
      <c r="E260" s="20"/>
      <c r="F260" s="20"/>
      <c r="G260" s="20"/>
      <c r="H260" s="20"/>
      <c r="I260" s="20"/>
      <c r="J260" s="20"/>
    </row>
    <row r="261" spans="1:10" x14ac:dyDescent="0.25">
      <c r="A261" s="20"/>
      <c r="B261" s="20"/>
      <c r="C261" s="20"/>
      <c r="D261" s="61"/>
      <c r="E261" s="20"/>
      <c r="F261" s="20"/>
      <c r="G261" s="20"/>
      <c r="H261" s="20"/>
      <c r="I261" s="20"/>
      <c r="J261" s="20"/>
    </row>
    <row r="262" spans="1:10" x14ac:dyDescent="0.25">
      <c r="A262" s="20"/>
      <c r="B262" s="20"/>
      <c r="C262" s="20"/>
      <c r="D262" s="61"/>
      <c r="E262" s="20"/>
      <c r="F262" s="20"/>
      <c r="G262" s="20"/>
      <c r="H262" s="20"/>
      <c r="I262" s="20"/>
      <c r="J262" s="20"/>
    </row>
    <row r="263" spans="1:10" x14ac:dyDescent="0.25">
      <c r="A263" s="20"/>
      <c r="B263" s="20"/>
      <c r="C263" s="20"/>
      <c r="D263" s="61"/>
      <c r="E263" s="20"/>
      <c r="F263" s="20"/>
      <c r="G263" s="20"/>
      <c r="H263" s="20"/>
      <c r="I263" s="20"/>
      <c r="J263" s="20"/>
    </row>
    <row r="264" spans="1:10" x14ac:dyDescent="0.25">
      <c r="A264" s="20"/>
      <c r="B264" s="20"/>
      <c r="C264" s="20"/>
      <c r="D264" s="61"/>
      <c r="E264" s="20"/>
      <c r="F264" s="20"/>
      <c r="G264" s="20"/>
      <c r="H264" s="20"/>
      <c r="I264" s="20"/>
      <c r="J264" s="20"/>
    </row>
    <row r="265" spans="1:10" x14ac:dyDescent="0.25">
      <c r="A265" s="20"/>
      <c r="B265" s="20"/>
      <c r="C265" s="20"/>
      <c r="D265" s="61"/>
      <c r="E265" s="20"/>
      <c r="F265" s="20"/>
      <c r="G265" s="20"/>
      <c r="H265" s="20"/>
      <c r="I265" s="20"/>
      <c r="J265" s="20"/>
    </row>
    <row r="266" spans="1:10" x14ac:dyDescent="0.25">
      <c r="A266" s="20"/>
      <c r="B266" s="20"/>
      <c r="C266" s="20"/>
      <c r="D266" s="61"/>
      <c r="E266" s="20"/>
      <c r="F266" s="20"/>
      <c r="G266" s="20"/>
      <c r="H266" s="20"/>
      <c r="I266" s="20"/>
      <c r="J266" s="20"/>
    </row>
    <row r="267" spans="1:10" x14ac:dyDescent="0.25">
      <c r="A267" s="20"/>
      <c r="B267" s="20"/>
      <c r="C267" s="20"/>
      <c r="D267" s="61"/>
      <c r="E267" s="20"/>
      <c r="F267" s="20"/>
      <c r="G267" s="20"/>
      <c r="H267" s="20"/>
      <c r="I267" s="20"/>
      <c r="J267" s="20"/>
    </row>
    <row r="268" spans="1:10" x14ac:dyDescent="0.25">
      <c r="A268" s="20"/>
      <c r="B268" s="20"/>
      <c r="C268" s="20"/>
      <c r="D268" s="61"/>
      <c r="E268" s="20"/>
      <c r="F268" s="20"/>
      <c r="G268" s="20"/>
      <c r="H268" s="20"/>
      <c r="I268" s="20"/>
      <c r="J268" s="20"/>
    </row>
    <row r="269" spans="1:10" x14ac:dyDescent="0.25">
      <c r="A269" s="20"/>
      <c r="B269" s="20"/>
      <c r="C269" s="20"/>
      <c r="D269" s="61"/>
      <c r="E269" s="20"/>
      <c r="F269" s="20"/>
      <c r="G269" s="20"/>
      <c r="H269" s="20"/>
      <c r="I269" s="20"/>
      <c r="J269" s="20"/>
    </row>
    <row r="270" spans="1:10" x14ac:dyDescent="0.25">
      <c r="A270" s="20"/>
      <c r="B270" s="20"/>
      <c r="C270" s="20"/>
      <c r="D270" s="61"/>
      <c r="E270" s="20"/>
      <c r="F270" s="20"/>
      <c r="G270" s="20"/>
      <c r="H270" s="20"/>
      <c r="I270" s="20"/>
      <c r="J270" s="20"/>
    </row>
    <row r="271" spans="1:10" x14ac:dyDescent="0.25">
      <c r="A271" s="20"/>
      <c r="B271" s="20"/>
      <c r="C271" s="20"/>
      <c r="D271" s="61"/>
      <c r="E271" s="20"/>
      <c r="F271" s="20"/>
      <c r="G271" s="20"/>
      <c r="H271" s="20"/>
      <c r="I271" s="20"/>
      <c r="J271" s="20"/>
    </row>
    <row r="272" spans="1:10" x14ac:dyDescent="0.25">
      <c r="A272" s="20"/>
      <c r="B272" s="20"/>
      <c r="C272" s="20"/>
      <c r="D272" s="61"/>
      <c r="E272" s="20"/>
      <c r="F272" s="20"/>
      <c r="G272" s="20"/>
      <c r="H272" s="20"/>
      <c r="I272" s="20"/>
      <c r="J272" s="20"/>
    </row>
    <row r="273" spans="1:10" x14ac:dyDescent="0.25">
      <c r="A273" s="20"/>
      <c r="B273" s="20"/>
      <c r="C273" s="20"/>
      <c r="D273" s="61"/>
      <c r="E273" s="20"/>
      <c r="F273" s="20"/>
      <c r="G273" s="20"/>
      <c r="H273" s="20"/>
      <c r="I273" s="20"/>
      <c r="J273" s="20"/>
    </row>
    <row r="274" spans="1:10" x14ac:dyDescent="0.25">
      <c r="A274" s="20"/>
      <c r="B274" s="20"/>
      <c r="C274" s="20"/>
      <c r="D274" s="61"/>
      <c r="E274" s="20"/>
      <c r="F274" s="20"/>
      <c r="G274" s="20"/>
      <c r="H274" s="20"/>
      <c r="I274" s="20"/>
      <c r="J274" s="20"/>
    </row>
    <row r="275" spans="1:10" x14ac:dyDescent="0.25">
      <c r="A275" s="20"/>
      <c r="B275" s="20"/>
      <c r="C275" s="20"/>
      <c r="D275" s="61"/>
      <c r="E275" s="20"/>
      <c r="F275" s="20"/>
      <c r="G275" s="20"/>
      <c r="H275" s="20"/>
      <c r="I275" s="20"/>
      <c r="J275" s="20"/>
    </row>
    <row r="276" spans="1:10" x14ac:dyDescent="0.25">
      <c r="A276" s="20"/>
      <c r="B276" s="20"/>
      <c r="C276" s="20"/>
      <c r="D276" s="61"/>
      <c r="E276" s="20"/>
      <c r="F276" s="20"/>
      <c r="G276" s="20"/>
      <c r="H276" s="20"/>
      <c r="I276" s="20"/>
      <c r="J276" s="20"/>
    </row>
    <row r="277" spans="1:10" ht="21" customHeight="1" x14ac:dyDescent="0.25">
      <c r="A277" s="265" t="s">
        <v>1560</v>
      </c>
      <c r="B277" s="265"/>
      <c r="C277" s="265"/>
      <c r="D277" s="265"/>
      <c r="E277" s="265"/>
      <c r="F277" s="265"/>
      <c r="G277" s="265"/>
      <c r="H277" s="266" t="s">
        <v>1476</v>
      </c>
      <c r="I277" s="266"/>
      <c r="J277" s="266"/>
    </row>
    <row r="278" spans="1:10" ht="11.25" customHeight="1" x14ac:dyDescent="0.25">
      <c r="A278" s="265" t="s">
        <v>1477</v>
      </c>
      <c r="B278" s="265"/>
      <c r="C278" s="265" t="s">
        <v>1561</v>
      </c>
      <c r="D278" s="265"/>
      <c r="E278" s="265" t="s">
        <v>1479</v>
      </c>
      <c r="F278" s="265"/>
      <c r="G278" s="265"/>
      <c r="H278" s="266" t="s">
        <v>1528</v>
      </c>
      <c r="I278" s="266"/>
      <c r="J278" s="266"/>
    </row>
    <row r="279" spans="1:10" x14ac:dyDescent="0.25">
      <c r="A279" s="267"/>
      <c r="B279" s="267"/>
      <c r="C279" s="267"/>
      <c r="D279" s="267"/>
      <c r="E279" s="267"/>
      <c r="F279" s="267"/>
      <c r="G279" s="267"/>
      <c r="H279" s="267"/>
      <c r="I279" s="267"/>
      <c r="J279" s="267"/>
    </row>
    <row r="280" spans="1:10" x14ac:dyDescent="0.25">
      <c r="A280" s="201" t="s">
        <v>1124</v>
      </c>
      <c r="B280" s="202" t="s">
        <v>1481</v>
      </c>
      <c r="C280" s="202" t="s">
        <v>1482</v>
      </c>
      <c r="D280" s="203" t="s">
        <v>1483</v>
      </c>
      <c r="E280" s="203" t="s">
        <v>1484</v>
      </c>
      <c r="F280" s="203" t="s">
        <v>1485</v>
      </c>
      <c r="G280" s="203" t="s">
        <v>1486</v>
      </c>
      <c r="H280" s="203" t="s">
        <v>1487</v>
      </c>
      <c r="I280" s="203" t="s">
        <v>1488</v>
      </c>
      <c r="J280" s="203" t="s">
        <v>1489</v>
      </c>
    </row>
    <row r="281" spans="1:10" x14ac:dyDescent="0.25">
      <c r="A281" s="204" t="s">
        <v>1552</v>
      </c>
      <c r="B281" s="205" t="s">
        <v>1491</v>
      </c>
      <c r="C281" s="205" t="s">
        <v>1553</v>
      </c>
      <c r="D281" s="206">
        <v>1.5</v>
      </c>
      <c r="E281" s="206">
        <v>1</v>
      </c>
      <c r="F281" s="206">
        <v>6.42</v>
      </c>
      <c r="G281" s="206">
        <v>0</v>
      </c>
      <c r="H281" s="206">
        <v>14.66</v>
      </c>
      <c r="I281" s="206" t="s">
        <v>1493</v>
      </c>
      <c r="J281" s="206">
        <v>21.99</v>
      </c>
    </row>
    <row r="282" spans="1:10" x14ac:dyDescent="0.25">
      <c r="A282" s="204" t="s">
        <v>1494</v>
      </c>
      <c r="B282" s="205" t="s">
        <v>1491</v>
      </c>
      <c r="C282" s="205" t="s">
        <v>1495</v>
      </c>
      <c r="D282" s="206">
        <v>1</v>
      </c>
      <c r="E282" s="206">
        <v>1</v>
      </c>
      <c r="F282" s="206">
        <v>4.72</v>
      </c>
      <c r="G282" s="206">
        <v>0</v>
      </c>
      <c r="H282" s="206">
        <v>10.78</v>
      </c>
      <c r="I282" s="206" t="s">
        <v>1493</v>
      </c>
      <c r="J282" s="206">
        <v>10.78</v>
      </c>
    </row>
    <row r="283" spans="1:10" ht="11.25" customHeight="1" x14ac:dyDescent="0.25">
      <c r="A283" s="261" t="s">
        <v>1505</v>
      </c>
      <c r="B283" s="261"/>
      <c r="C283" s="261"/>
      <c r="D283" s="261"/>
      <c r="E283" s="261"/>
      <c r="F283" s="261"/>
      <c r="G283" s="261"/>
      <c r="H283" s="261"/>
      <c r="I283" s="261"/>
      <c r="J283" s="207">
        <v>32.770000000000003</v>
      </c>
    </row>
    <row r="284" spans="1:10" x14ac:dyDescent="0.25">
      <c r="A284" s="262"/>
      <c r="B284" s="262"/>
      <c r="C284" s="262"/>
      <c r="D284" s="262"/>
      <c r="E284" s="262"/>
      <c r="F284" s="262"/>
      <c r="G284" s="262"/>
      <c r="H284" s="262"/>
      <c r="I284" s="262"/>
      <c r="J284" s="262"/>
    </row>
    <row r="285" spans="1:10" x14ac:dyDescent="0.25">
      <c r="A285" s="201" t="s">
        <v>1496</v>
      </c>
      <c r="B285" s="202" t="s">
        <v>1481</v>
      </c>
      <c r="C285" s="202" t="s">
        <v>1482</v>
      </c>
      <c r="D285" s="203" t="s">
        <v>1483</v>
      </c>
      <c r="E285" s="203" t="s">
        <v>1484</v>
      </c>
      <c r="F285" s="203" t="s">
        <v>1485</v>
      </c>
      <c r="G285" s="203" t="s">
        <v>1486</v>
      </c>
      <c r="H285" s="203" t="s">
        <v>1487</v>
      </c>
      <c r="I285" s="203" t="s">
        <v>1488</v>
      </c>
      <c r="J285" s="203" t="s">
        <v>1489</v>
      </c>
    </row>
    <row r="286" spans="1:10" x14ac:dyDescent="0.25">
      <c r="A286" s="204" t="s">
        <v>1554</v>
      </c>
      <c r="B286" s="205" t="s">
        <v>30</v>
      </c>
      <c r="C286" s="205" t="s">
        <v>1555</v>
      </c>
      <c r="D286" s="206">
        <v>5.0000000000000001E-3</v>
      </c>
      <c r="E286" s="206">
        <v>1</v>
      </c>
      <c r="F286" s="206">
        <v>63.75</v>
      </c>
      <c r="G286" s="206">
        <v>0</v>
      </c>
      <c r="H286" s="206">
        <v>63.75</v>
      </c>
      <c r="I286" s="206" t="s">
        <v>1493</v>
      </c>
      <c r="J286" s="206">
        <v>0.31900000000000001</v>
      </c>
    </row>
    <row r="287" spans="1:10" x14ac:dyDescent="0.25">
      <c r="A287" s="204" t="s">
        <v>1556</v>
      </c>
      <c r="B287" s="205" t="s">
        <v>201</v>
      </c>
      <c r="C287" s="205" t="s">
        <v>1557</v>
      </c>
      <c r="D287" s="206">
        <v>1.94</v>
      </c>
      <c r="E287" s="206">
        <v>1</v>
      </c>
      <c r="F287" s="206">
        <v>0.34</v>
      </c>
      <c r="G287" s="206">
        <v>0</v>
      </c>
      <c r="H287" s="206">
        <v>0.34</v>
      </c>
      <c r="I287" s="206" t="s">
        <v>1493</v>
      </c>
      <c r="J287" s="206">
        <v>0.66</v>
      </c>
    </row>
    <row r="288" spans="1:10" x14ac:dyDescent="0.25">
      <c r="A288" s="204" t="s">
        <v>1562</v>
      </c>
      <c r="B288" s="205" t="s">
        <v>35</v>
      </c>
      <c r="C288" s="205" t="s">
        <v>1563</v>
      </c>
      <c r="D288" s="206">
        <v>1</v>
      </c>
      <c r="E288" s="206">
        <v>1</v>
      </c>
      <c r="F288" s="206">
        <v>297.75</v>
      </c>
      <c r="G288" s="206">
        <v>0</v>
      </c>
      <c r="H288" s="206">
        <v>297.75</v>
      </c>
      <c r="I288" s="206" t="s">
        <v>1493</v>
      </c>
      <c r="J288" s="206">
        <v>297.75</v>
      </c>
    </row>
    <row r="289" spans="1:10" ht="11.25" customHeight="1" x14ac:dyDescent="0.25">
      <c r="A289" s="261" t="s">
        <v>1505</v>
      </c>
      <c r="B289" s="261"/>
      <c r="C289" s="261"/>
      <c r="D289" s="261"/>
      <c r="E289" s="261"/>
      <c r="F289" s="261"/>
      <c r="G289" s="261"/>
      <c r="H289" s="261"/>
      <c r="I289" s="261"/>
      <c r="J289" s="207">
        <v>298.73</v>
      </c>
    </row>
    <row r="290" spans="1:10" x14ac:dyDescent="0.25">
      <c r="A290" s="262"/>
      <c r="B290" s="262"/>
      <c r="C290" s="262"/>
      <c r="D290" s="262"/>
      <c r="E290" s="262"/>
      <c r="F290" s="262"/>
      <c r="G290" s="262"/>
      <c r="H290" s="262"/>
      <c r="I290" s="262"/>
      <c r="J290" s="262"/>
    </row>
    <row r="291" spans="1:10" ht="11.25" customHeight="1" x14ac:dyDescent="0.25">
      <c r="A291" s="263" t="s">
        <v>1506</v>
      </c>
      <c r="B291" s="263"/>
      <c r="C291" s="263"/>
      <c r="D291" s="263"/>
      <c r="E291" s="263"/>
      <c r="F291" s="208"/>
      <c r="G291" s="208"/>
      <c r="H291" s="208"/>
      <c r="I291" s="208"/>
      <c r="J291" s="208"/>
    </row>
    <row r="292" spans="1:10" ht="11.25" customHeight="1" x14ac:dyDescent="0.25">
      <c r="A292" s="264" t="s">
        <v>1507</v>
      </c>
      <c r="B292" s="264"/>
      <c r="C292" s="264"/>
      <c r="D292" s="203" t="s">
        <v>1508</v>
      </c>
      <c r="E292" s="203" t="s">
        <v>1509</v>
      </c>
      <c r="F292" s="208"/>
      <c r="G292" s="208"/>
      <c r="H292" s="208"/>
      <c r="I292" s="208"/>
      <c r="J292" s="208"/>
    </row>
    <row r="293" spans="1:10" ht="11.25" customHeight="1" x14ac:dyDescent="0.25">
      <c r="A293" s="257" t="s">
        <v>1510</v>
      </c>
      <c r="B293" s="257"/>
      <c r="C293" s="257"/>
      <c r="D293" s="258">
        <v>128.33000000000001</v>
      </c>
      <c r="E293" s="210">
        <v>32.770000000000003</v>
      </c>
      <c r="F293" s="208"/>
      <c r="G293" s="208"/>
      <c r="H293" s="208"/>
      <c r="I293" s="208"/>
      <c r="J293" s="208"/>
    </row>
    <row r="294" spans="1:10" ht="11.25" customHeight="1" x14ac:dyDescent="0.25">
      <c r="A294" s="257" t="s">
        <v>1511</v>
      </c>
      <c r="B294" s="257"/>
      <c r="C294" s="257"/>
      <c r="D294" s="258"/>
      <c r="E294" s="210">
        <v>298.73</v>
      </c>
      <c r="F294" s="208"/>
      <c r="G294" s="208"/>
      <c r="H294" s="208"/>
      <c r="I294" s="208"/>
      <c r="J294" s="208"/>
    </row>
    <row r="295" spans="1:10" ht="11.25" customHeight="1" x14ac:dyDescent="0.25">
      <c r="A295" s="257" t="s">
        <v>1512</v>
      </c>
      <c r="B295" s="257"/>
      <c r="C295" s="257"/>
      <c r="D295" s="258"/>
      <c r="E295" s="210">
        <v>0</v>
      </c>
      <c r="F295" s="208"/>
      <c r="G295" s="208"/>
      <c r="H295" s="208"/>
      <c r="I295" s="208"/>
      <c r="J295" s="208"/>
    </row>
    <row r="296" spans="1:10" ht="11.25" customHeight="1" x14ac:dyDescent="0.25">
      <c r="A296" s="257" t="s">
        <v>1513</v>
      </c>
      <c r="B296" s="257"/>
      <c r="C296" s="257"/>
      <c r="D296" s="258"/>
      <c r="E296" s="210">
        <v>1</v>
      </c>
      <c r="F296" s="208"/>
      <c r="G296" s="208"/>
      <c r="H296" s="208"/>
      <c r="I296" s="208"/>
      <c r="J296" s="208"/>
    </row>
    <row r="297" spans="1:10" ht="11.25" customHeight="1" x14ac:dyDescent="0.25">
      <c r="A297" s="257" t="s">
        <v>1514</v>
      </c>
      <c r="B297" s="257"/>
      <c r="C297" s="257"/>
      <c r="D297" s="258"/>
      <c r="E297" s="210">
        <v>32.770000000000003</v>
      </c>
      <c r="F297" s="208"/>
      <c r="G297" s="208"/>
      <c r="H297" s="208"/>
      <c r="I297" s="208"/>
      <c r="J297" s="208"/>
    </row>
    <row r="298" spans="1:10" ht="11.25" customHeight="1" x14ac:dyDescent="0.25">
      <c r="A298" s="257" t="s">
        <v>1515</v>
      </c>
      <c r="B298" s="257"/>
      <c r="C298" s="257"/>
      <c r="D298" s="258"/>
      <c r="E298" s="210">
        <v>32.770000000000003</v>
      </c>
      <c r="F298" s="208"/>
      <c r="G298" s="208"/>
      <c r="H298" s="208"/>
      <c r="I298" s="208"/>
      <c r="J298" s="208"/>
    </row>
    <row r="299" spans="1:10" ht="11.25" customHeight="1" x14ac:dyDescent="0.25">
      <c r="A299" s="257" t="s">
        <v>1516</v>
      </c>
      <c r="B299" s="257"/>
      <c r="C299" s="257"/>
      <c r="D299" s="258"/>
      <c r="E299" s="210">
        <v>331.5</v>
      </c>
      <c r="F299" s="208"/>
      <c r="G299" s="208"/>
      <c r="H299" s="208"/>
      <c r="I299" s="208"/>
      <c r="J299" s="208"/>
    </row>
    <row r="300" spans="1:10" ht="11.25" customHeight="1" x14ac:dyDescent="0.25">
      <c r="A300" s="257" t="s">
        <v>1517</v>
      </c>
      <c r="B300" s="257"/>
      <c r="C300" s="257"/>
      <c r="D300" s="258"/>
      <c r="E300" s="210"/>
      <c r="F300" s="208"/>
      <c r="G300" s="208"/>
      <c r="H300" s="208"/>
      <c r="I300" s="208"/>
      <c r="J300" s="208"/>
    </row>
    <row r="301" spans="1:10" ht="11.25" customHeight="1" x14ac:dyDescent="0.25">
      <c r="A301" s="259" t="s">
        <v>1518</v>
      </c>
      <c r="B301" s="259"/>
      <c r="C301" s="259"/>
      <c r="D301" s="258"/>
      <c r="E301" s="211">
        <f>SUM(E299:E300)</f>
        <v>331.5</v>
      </c>
      <c r="F301" s="208"/>
      <c r="G301" s="208"/>
      <c r="H301" s="208"/>
      <c r="I301" s="208"/>
      <c r="J301" s="208"/>
    </row>
    <row r="302" spans="1:10" x14ac:dyDescent="0.25">
      <c r="A302" s="20"/>
      <c r="B302" s="20"/>
      <c r="C302" s="20"/>
      <c r="D302" s="61"/>
      <c r="E302" s="20"/>
      <c r="F302" s="20"/>
      <c r="G302" s="20"/>
      <c r="H302" s="20"/>
      <c r="I302" s="20"/>
      <c r="J302" s="20"/>
    </row>
    <row r="303" spans="1:10" x14ac:dyDescent="0.25">
      <c r="A303" s="20"/>
      <c r="B303" s="20"/>
      <c r="C303" s="20"/>
      <c r="D303" s="61"/>
      <c r="E303" s="20"/>
      <c r="F303" s="20"/>
      <c r="G303" s="20"/>
      <c r="H303" s="20"/>
      <c r="I303" s="20"/>
      <c r="J303" s="20"/>
    </row>
    <row r="304" spans="1:10" x14ac:dyDescent="0.25">
      <c r="A304" s="20"/>
      <c r="B304" s="20"/>
      <c r="C304" s="20"/>
      <c r="D304" s="61"/>
      <c r="E304" s="20"/>
      <c r="F304" s="20"/>
      <c r="G304" s="20"/>
      <c r="H304" s="20"/>
      <c r="I304" s="20"/>
      <c r="J304" s="20"/>
    </row>
    <row r="305" spans="1:10" x14ac:dyDescent="0.25">
      <c r="A305" s="20"/>
      <c r="B305" s="20"/>
      <c r="C305" s="20"/>
      <c r="D305" s="61"/>
      <c r="E305" s="20"/>
      <c r="F305" s="20"/>
      <c r="G305" s="20"/>
      <c r="H305" s="20"/>
      <c r="I305" s="20"/>
      <c r="J305" s="20"/>
    </row>
    <row r="306" spans="1:10" x14ac:dyDescent="0.25">
      <c r="A306" s="20"/>
      <c r="B306" s="20"/>
      <c r="C306" s="20"/>
      <c r="D306" s="61"/>
      <c r="E306" s="20"/>
      <c r="F306" s="20"/>
      <c r="G306" s="20"/>
      <c r="H306" s="20"/>
      <c r="I306" s="20"/>
      <c r="J306" s="20"/>
    </row>
    <row r="307" spans="1:10" x14ac:dyDescent="0.25">
      <c r="A307" s="20"/>
      <c r="B307" s="20"/>
      <c r="C307" s="20"/>
      <c r="D307" s="61"/>
      <c r="E307" s="20"/>
      <c r="F307" s="20"/>
      <c r="G307" s="20"/>
      <c r="H307" s="20"/>
      <c r="I307" s="20"/>
      <c r="J307" s="20"/>
    </row>
    <row r="308" spans="1:10" x14ac:dyDescent="0.25">
      <c r="A308" s="20"/>
      <c r="B308" s="20"/>
      <c r="C308" s="20"/>
      <c r="D308" s="61"/>
      <c r="E308" s="20"/>
      <c r="F308" s="20"/>
      <c r="G308" s="20"/>
      <c r="H308" s="20"/>
      <c r="I308" s="20"/>
      <c r="J308" s="20"/>
    </row>
    <row r="309" spans="1:10" x14ac:dyDescent="0.25">
      <c r="A309" s="20"/>
      <c r="B309" s="20"/>
      <c r="C309" s="20"/>
      <c r="D309" s="61"/>
      <c r="E309" s="20"/>
      <c r="F309" s="20"/>
      <c r="G309" s="20"/>
      <c r="H309" s="20"/>
      <c r="I309" s="20"/>
      <c r="J309" s="20"/>
    </row>
    <row r="310" spans="1:10" x14ac:dyDescent="0.25">
      <c r="A310" s="20"/>
      <c r="B310" s="20"/>
      <c r="C310" s="20"/>
      <c r="D310" s="61"/>
      <c r="E310" s="20"/>
      <c r="F310" s="20"/>
      <c r="G310" s="20"/>
      <c r="H310" s="20"/>
      <c r="I310" s="20"/>
      <c r="J310" s="20"/>
    </row>
    <row r="311" spans="1:10" x14ac:dyDescent="0.25">
      <c r="A311" s="20"/>
      <c r="B311" s="20"/>
      <c r="C311" s="20"/>
      <c r="D311" s="61"/>
      <c r="E311" s="20"/>
      <c r="F311" s="20"/>
      <c r="G311" s="20"/>
      <c r="H311" s="20"/>
      <c r="I311" s="20"/>
      <c r="J311" s="20"/>
    </row>
    <row r="312" spans="1:10" x14ac:dyDescent="0.25">
      <c r="A312" s="20"/>
      <c r="B312" s="20"/>
      <c r="C312" s="20"/>
      <c r="D312" s="61"/>
      <c r="E312" s="20"/>
      <c r="F312" s="20"/>
      <c r="G312" s="20"/>
      <c r="H312" s="20"/>
      <c r="I312" s="20"/>
      <c r="J312" s="20"/>
    </row>
    <row r="313" spans="1:10" x14ac:dyDescent="0.25">
      <c r="A313" s="20"/>
      <c r="B313" s="20"/>
      <c r="C313" s="20"/>
      <c r="D313" s="61"/>
      <c r="E313" s="20"/>
      <c r="F313" s="20"/>
      <c r="G313" s="20"/>
      <c r="H313" s="20"/>
      <c r="I313" s="20"/>
      <c r="J313" s="20"/>
    </row>
    <row r="314" spans="1:10" x14ac:dyDescent="0.25">
      <c r="A314" s="20"/>
      <c r="B314" s="20"/>
      <c r="C314" s="20"/>
      <c r="D314" s="61"/>
      <c r="E314" s="20"/>
      <c r="F314" s="20"/>
      <c r="G314" s="20"/>
      <c r="H314" s="20"/>
      <c r="I314" s="20"/>
      <c r="J314" s="20"/>
    </row>
    <row r="315" spans="1:10" x14ac:dyDescent="0.25">
      <c r="A315" s="20"/>
      <c r="B315" s="20"/>
      <c r="C315" s="20"/>
      <c r="D315" s="61"/>
      <c r="E315" s="20"/>
      <c r="F315" s="20"/>
      <c r="G315" s="20"/>
      <c r="H315" s="20"/>
      <c r="I315" s="20"/>
      <c r="J315" s="20"/>
    </row>
    <row r="316" spans="1:10" x14ac:dyDescent="0.25">
      <c r="A316" s="20"/>
      <c r="B316" s="20"/>
      <c r="C316" s="20"/>
      <c r="D316" s="61"/>
      <c r="E316" s="20"/>
      <c r="F316" s="20"/>
      <c r="G316" s="20"/>
      <c r="H316" s="20"/>
      <c r="I316" s="20"/>
      <c r="J316" s="20"/>
    </row>
    <row r="317" spans="1:10" x14ac:dyDescent="0.25">
      <c r="A317" s="20"/>
      <c r="B317" s="20"/>
      <c r="C317" s="20"/>
      <c r="D317" s="61"/>
      <c r="E317" s="20"/>
      <c r="F317" s="20"/>
      <c r="G317" s="20"/>
      <c r="H317" s="20"/>
      <c r="I317" s="20"/>
      <c r="J317" s="20"/>
    </row>
    <row r="318" spans="1:10" x14ac:dyDescent="0.25">
      <c r="A318" s="20"/>
      <c r="B318" s="20"/>
      <c r="C318" s="20"/>
      <c r="D318" s="61"/>
      <c r="E318" s="20"/>
      <c r="F318" s="20"/>
      <c r="G318" s="20"/>
      <c r="H318" s="20"/>
      <c r="I318" s="20"/>
      <c r="J318" s="20"/>
    </row>
    <row r="319" spans="1:10" x14ac:dyDescent="0.25">
      <c r="A319" s="20"/>
      <c r="B319" s="20"/>
      <c r="C319" s="20"/>
      <c r="D319" s="61"/>
      <c r="E319" s="20"/>
      <c r="F319" s="20"/>
      <c r="G319" s="20"/>
      <c r="H319" s="20"/>
      <c r="I319" s="20"/>
      <c r="J319" s="20"/>
    </row>
    <row r="320" spans="1:10" x14ac:dyDescent="0.25">
      <c r="A320" s="20"/>
      <c r="B320" s="20"/>
      <c r="C320" s="20"/>
      <c r="D320" s="61"/>
      <c r="E320" s="20"/>
      <c r="F320" s="20"/>
      <c r="G320" s="20"/>
      <c r="H320" s="20"/>
      <c r="I320" s="20"/>
      <c r="J320" s="20"/>
    </row>
    <row r="321" spans="1:10" x14ac:dyDescent="0.25">
      <c r="A321" s="20"/>
      <c r="B321" s="20"/>
      <c r="C321" s="20"/>
      <c r="D321" s="61"/>
      <c r="E321" s="20"/>
      <c r="F321" s="20"/>
      <c r="G321" s="20"/>
      <c r="H321" s="20"/>
      <c r="I321" s="20"/>
      <c r="J321" s="20"/>
    </row>
    <row r="322" spans="1:10" ht="11.25" customHeight="1" x14ac:dyDescent="0.25">
      <c r="A322" s="265" t="s">
        <v>1564</v>
      </c>
      <c r="B322" s="265"/>
      <c r="C322" s="265"/>
      <c r="D322" s="265"/>
      <c r="E322" s="265"/>
      <c r="F322" s="265"/>
      <c r="G322" s="265"/>
      <c r="H322" s="266" t="s">
        <v>1565</v>
      </c>
      <c r="I322" s="266"/>
      <c r="J322" s="266"/>
    </row>
    <row r="323" spans="1:10" ht="11.25" customHeight="1" x14ac:dyDescent="0.25">
      <c r="A323" s="265" t="s">
        <v>1477</v>
      </c>
      <c r="B323" s="265"/>
      <c r="C323" s="265" t="s">
        <v>1566</v>
      </c>
      <c r="D323" s="265"/>
      <c r="E323" s="265" t="s">
        <v>1479</v>
      </c>
      <c r="F323" s="265"/>
      <c r="G323" s="265"/>
      <c r="H323" s="266" t="s">
        <v>1480</v>
      </c>
      <c r="I323" s="266"/>
      <c r="J323" s="266"/>
    </row>
    <row r="324" spans="1:10" x14ac:dyDescent="0.25">
      <c r="A324" s="260"/>
      <c r="B324" s="260"/>
      <c r="C324" s="260"/>
      <c r="D324" s="260"/>
      <c r="E324" s="260"/>
      <c r="F324" s="260"/>
      <c r="G324" s="260"/>
      <c r="H324" s="260"/>
      <c r="I324" s="260"/>
      <c r="J324" s="260"/>
    </row>
    <row r="325" spans="1:10" x14ac:dyDescent="0.25">
      <c r="A325" s="201" t="s">
        <v>1124</v>
      </c>
      <c r="B325" s="202" t="s">
        <v>1481</v>
      </c>
      <c r="C325" s="202" t="s">
        <v>1482</v>
      </c>
      <c r="D325" s="203" t="s">
        <v>1483</v>
      </c>
      <c r="E325" s="203" t="s">
        <v>1484</v>
      </c>
      <c r="F325" s="203" t="s">
        <v>1485</v>
      </c>
      <c r="G325" s="203" t="s">
        <v>1486</v>
      </c>
      <c r="H325" s="203" t="s">
        <v>1487</v>
      </c>
      <c r="I325" s="203" t="s">
        <v>1488</v>
      </c>
      <c r="J325" s="203" t="s">
        <v>1489</v>
      </c>
    </row>
    <row r="326" spans="1:10" x14ac:dyDescent="0.25">
      <c r="A326" s="204" t="s">
        <v>1534</v>
      </c>
      <c r="B326" s="205" t="s">
        <v>1491</v>
      </c>
      <c r="C326" s="205" t="s">
        <v>1535</v>
      </c>
      <c r="D326" s="206">
        <v>2.6964000000000001</v>
      </c>
      <c r="E326" s="206">
        <v>1</v>
      </c>
      <c r="F326" s="206">
        <v>5.42</v>
      </c>
      <c r="G326" s="206">
        <v>0</v>
      </c>
      <c r="H326" s="206">
        <v>12.38</v>
      </c>
      <c r="I326" s="206" t="s">
        <v>1493</v>
      </c>
      <c r="J326" s="206">
        <v>33.381</v>
      </c>
    </row>
    <row r="327" spans="1:10" x14ac:dyDescent="0.25">
      <c r="A327" s="204" t="s">
        <v>1490</v>
      </c>
      <c r="B327" s="205" t="s">
        <v>1491</v>
      </c>
      <c r="C327" s="205" t="s">
        <v>1492</v>
      </c>
      <c r="D327" s="206">
        <v>2.5379999999999998</v>
      </c>
      <c r="E327" s="206">
        <v>1</v>
      </c>
      <c r="F327" s="206">
        <v>6.42</v>
      </c>
      <c r="G327" s="206">
        <v>0</v>
      </c>
      <c r="H327" s="206">
        <v>14.66</v>
      </c>
      <c r="I327" s="206" t="s">
        <v>1493</v>
      </c>
      <c r="J327" s="206">
        <v>37.207000000000001</v>
      </c>
    </row>
    <row r="328" spans="1:10" x14ac:dyDescent="0.25">
      <c r="A328" s="204" t="s">
        <v>1536</v>
      </c>
      <c r="B328" s="205" t="s">
        <v>1491</v>
      </c>
      <c r="C328" s="205" t="s">
        <v>1537</v>
      </c>
      <c r="D328" s="206">
        <v>0.15840000000000001</v>
      </c>
      <c r="E328" s="206">
        <v>1</v>
      </c>
      <c r="F328" s="206">
        <v>6.42</v>
      </c>
      <c r="G328" s="206">
        <v>0</v>
      </c>
      <c r="H328" s="206">
        <v>14.66</v>
      </c>
      <c r="I328" s="206" t="s">
        <v>1493</v>
      </c>
      <c r="J328" s="206">
        <v>2.3220000000000001</v>
      </c>
    </row>
    <row r="329" spans="1:10" x14ac:dyDescent="0.25">
      <c r="A329" s="204" t="s">
        <v>1494</v>
      </c>
      <c r="B329" s="205" t="s">
        <v>1491</v>
      </c>
      <c r="C329" s="205" t="s">
        <v>1495</v>
      </c>
      <c r="D329" s="206">
        <v>0.36299999999999999</v>
      </c>
      <c r="E329" s="206">
        <v>1</v>
      </c>
      <c r="F329" s="206">
        <v>4.72</v>
      </c>
      <c r="G329" s="206">
        <v>0</v>
      </c>
      <c r="H329" s="206">
        <v>10.78</v>
      </c>
      <c r="I329" s="206" t="s">
        <v>1493</v>
      </c>
      <c r="J329" s="206">
        <v>3.9129999999999998</v>
      </c>
    </row>
    <row r="330" spans="1:10" ht="11.25" customHeight="1" x14ac:dyDescent="0.25">
      <c r="A330" s="261" t="s">
        <v>1505</v>
      </c>
      <c r="B330" s="261"/>
      <c r="C330" s="261"/>
      <c r="D330" s="261"/>
      <c r="E330" s="261"/>
      <c r="F330" s="261"/>
      <c r="G330" s="261"/>
      <c r="H330" s="261"/>
      <c r="I330" s="261"/>
      <c r="J330" s="207">
        <v>76.819999999999993</v>
      </c>
    </row>
    <row r="331" spans="1:10" x14ac:dyDescent="0.25">
      <c r="A331" s="262"/>
      <c r="B331" s="262"/>
      <c r="C331" s="262"/>
      <c r="D331" s="262"/>
      <c r="E331" s="262"/>
      <c r="F331" s="262"/>
      <c r="G331" s="262"/>
      <c r="H331" s="262"/>
      <c r="I331" s="262"/>
      <c r="J331" s="262"/>
    </row>
    <row r="332" spans="1:10" x14ac:dyDescent="0.25">
      <c r="A332" s="201" t="s">
        <v>1496</v>
      </c>
      <c r="B332" s="202" t="s">
        <v>1481</v>
      </c>
      <c r="C332" s="202" t="s">
        <v>1482</v>
      </c>
      <c r="D332" s="203" t="s">
        <v>1483</v>
      </c>
      <c r="E332" s="203" t="s">
        <v>1484</v>
      </c>
      <c r="F332" s="203" t="s">
        <v>1485</v>
      </c>
      <c r="G332" s="203" t="s">
        <v>1486</v>
      </c>
      <c r="H332" s="203" t="s">
        <v>1487</v>
      </c>
      <c r="I332" s="203" t="s">
        <v>1488</v>
      </c>
      <c r="J332" s="203" t="s">
        <v>1489</v>
      </c>
    </row>
    <row r="333" spans="1:10" x14ac:dyDescent="0.25">
      <c r="A333" s="204" t="s">
        <v>1554</v>
      </c>
      <c r="B333" s="205" t="s">
        <v>30</v>
      </c>
      <c r="C333" s="205" t="s">
        <v>1555</v>
      </c>
      <c r="D333" s="206">
        <v>3.7600000000000001E-2</v>
      </c>
      <c r="E333" s="206">
        <v>1</v>
      </c>
      <c r="F333" s="206">
        <v>63.75</v>
      </c>
      <c r="G333" s="206">
        <v>0</v>
      </c>
      <c r="H333" s="206">
        <v>63.75</v>
      </c>
      <c r="I333" s="206" t="s">
        <v>1493</v>
      </c>
      <c r="J333" s="206">
        <v>2.3969999999999998</v>
      </c>
    </row>
    <row r="334" spans="1:10" x14ac:dyDescent="0.25">
      <c r="A334" s="204" t="s">
        <v>1556</v>
      </c>
      <c r="B334" s="205" t="s">
        <v>201</v>
      </c>
      <c r="C334" s="205" t="s">
        <v>1557</v>
      </c>
      <c r="D334" s="206">
        <v>20.582100000000001</v>
      </c>
      <c r="E334" s="206">
        <v>1</v>
      </c>
      <c r="F334" s="206">
        <v>0.34</v>
      </c>
      <c r="G334" s="206">
        <v>0</v>
      </c>
      <c r="H334" s="206">
        <v>0.34</v>
      </c>
      <c r="I334" s="206" t="s">
        <v>1493</v>
      </c>
      <c r="J334" s="206">
        <v>6.9980000000000002</v>
      </c>
    </row>
    <row r="335" spans="1:10" x14ac:dyDescent="0.25">
      <c r="A335" s="204" t="s">
        <v>1567</v>
      </c>
      <c r="B335" s="205" t="s">
        <v>30</v>
      </c>
      <c r="C335" s="205" t="s">
        <v>1568</v>
      </c>
      <c r="D335" s="206">
        <v>1.5900000000000001E-2</v>
      </c>
      <c r="E335" s="206">
        <v>1</v>
      </c>
      <c r="F335" s="206">
        <v>77.83</v>
      </c>
      <c r="G335" s="206">
        <v>0</v>
      </c>
      <c r="H335" s="206">
        <v>77.83</v>
      </c>
      <c r="I335" s="206" t="s">
        <v>1493</v>
      </c>
      <c r="J335" s="206">
        <v>1.2370000000000001</v>
      </c>
    </row>
    <row r="336" spans="1:10" x14ac:dyDescent="0.25">
      <c r="A336" s="204" t="s">
        <v>1569</v>
      </c>
      <c r="B336" s="205" t="s">
        <v>30</v>
      </c>
      <c r="C336" s="205" t="s">
        <v>1570</v>
      </c>
      <c r="D336" s="206">
        <v>3.7199999999999997E-2</v>
      </c>
      <c r="E336" s="206">
        <v>1</v>
      </c>
      <c r="F336" s="206">
        <v>77.83</v>
      </c>
      <c r="G336" s="206">
        <v>0</v>
      </c>
      <c r="H336" s="206">
        <v>77.83</v>
      </c>
      <c r="I336" s="206" t="s">
        <v>1493</v>
      </c>
      <c r="J336" s="206">
        <v>2.895</v>
      </c>
    </row>
    <row r="337" spans="1:10" x14ac:dyDescent="0.25">
      <c r="A337" s="204" t="s">
        <v>1571</v>
      </c>
      <c r="B337" s="205" t="s">
        <v>300</v>
      </c>
      <c r="C337" s="205" t="s">
        <v>1572</v>
      </c>
      <c r="D337" s="206">
        <v>2.8763999999999998</v>
      </c>
      <c r="E337" s="206">
        <v>1</v>
      </c>
      <c r="F337" s="206">
        <v>10.68</v>
      </c>
      <c r="G337" s="206">
        <v>0</v>
      </c>
      <c r="H337" s="206">
        <v>10.68</v>
      </c>
      <c r="I337" s="206" t="s">
        <v>1493</v>
      </c>
      <c r="J337" s="206">
        <v>30.72</v>
      </c>
    </row>
    <row r="338" spans="1:10" x14ac:dyDescent="0.25">
      <c r="A338" s="204" t="s">
        <v>1499</v>
      </c>
      <c r="B338" s="205" t="s">
        <v>35</v>
      </c>
      <c r="C338" s="205" t="s">
        <v>1500</v>
      </c>
      <c r="D338" s="206">
        <v>0.90239999999999998</v>
      </c>
      <c r="E338" s="206">
        <v>1</v>
      </c>
      <c r="F338" s="206">
        <v>96.7</v>
      </c>
      <c r="G338" s="206">
        <v>0</v>
      </c>
      <c r="H338" s="206">
        <v>96.7</v>
      </c>
      <c r="I338" s="206" t="s">
        <v>1493</v>
      </c>
      <c r="J338" s="206">
        <v>87.262</v>
      </c>
    </row>
    <row r="339" spans="1:10" x14ac:dyDescent="0.25">
      <c r="A339" s="204" t="s">
        <v>1573</v>
      </c>
      <c r="B339" s="205" t="s">
        <v>35</v>
      </c>
      <c r="C339" s="205" t="s">
        <v>1574</v>
      </c>
      <c r="D339" s="206">
        <v>0.80840000000000001</v>
      </c>
      <c r="E339" s="206">
        <v>1</v>
      </c>
      <c r="F339" s="206">
        <v>18.36</v>
      </c>
      <c r="G339" s="206">
        <v>0</v>
      </c>
      <c r="H339" s="206">
        <v>18.36</v>
      </c>
      <c r="I339" s="206" t="s">
        <v>1493</v>
      </c>
      <c r="J339" s="206">
        <v>14.842000000000001</v>
      </c>
    </row>
    <row r="340" spans="1:10" x14ac:dyDescent="0.25">
      <c r="A340" s="204" t="s">
        <v>1575</v>
      </c>
      <c r="B340" s="205" t="s">
        <v>201</v>
      </c>
      <c r="C340" s="205" t="s">
        <v>1576</v>
      </c>
      <c r="D340" s="206">
        <v>2.2770000000000001</v>
      </c>
      <c r="E340" s="206">
        <v>1</v>
      </c>
      <c r="F340" s="206">
        <v>3.9</v>
      </c>
      <c r="G340" s="206">
        <v>0</v>
      </c>
      <c r="H340" s="206">
        <v>3.9</v>
      </c>
      <c r="I340" s="206" t="s">
        <v>1493</v>
      </c>
      <c r="J340" s="206">
        <v>8.8800000000000008</v>
      </c>
    </row>
    <row r="341" spans="1:10" x14ac:dyDescent="0.25">
      <c r="A341" s="204" t="s">
        <v>1577</v>
      </c>
      <c r="B341" s="205" t="s">
        <v>201</v>
      </c>
      <c r="C341" s="205" t="s">
        <v>1578</v>
      </c>
      <c r="D341" s="206">
        <v>0.47</v>
      </c>
      <c r="E341" s="206">
        <v>1</v>
      </c>
      <c r="F341" s="206">
        <v>6.71</v>
      </c>
      <c r="G341" s="206">
        <v>0</v>
      </c>
      <c r="H341" s="206">
        <v>6.71</v>
      </c>
      <c r="I341" s="206" t="s">
        <v>1493</v>
      </c>
      <c r="J341" s="206">
        <v>3.1539999999999999</v>
      </c>
    </row>
    <row r="342" spans="1:10" x14ac:dyDescent="0.25">
      <c r="A342" s="204" t="s">
        <v>1540</v>
      </c>
      <c r="B342" s="205" t="s">
        <v>201</v>
      </c>
      <c r="C342" s="205" t="s">
        <v>1541</v>
      </c>
      <c r="D342" s="206">
        <v>3.9600000000000003E-2</v>
      </c>
      <c r="E342" s="206">
        <v>1</v>
      </c>
      <c r="F342" s="206">
        <v>7.06</v>
      </c>
      <c r="G342" s="206">
        <v>0</v>
      </c>
      <c r="H342" s="206">
        <v>7.06</v>
      </c>
      <c r="I342" s="206" t="s">
        <v>1493</v>
      </c>
      <c r="J342" s="206">
        <v>0.28000000000000003</v>
      </c>
    </row>
    <row r="343" spans="1:10" x14ac:dyDescent="0.25">
      <c r="A343" s="204" t="s">
        <v>1579</v>
      </c>
      <c r="B343" s="205" t="s">
        <v>1580</v>
      </c>
      <c r="C343" s="205" t="s">
        <v>1581</v>
      </c>
      <c r="D343" s="206">
        <v>0.188</v>
      </c>
      <c r="E343" s="206">
        <v>1</v>
      </c>
      <c r="F343" s="206">
        <v>14.98</v>
      </c>
      <c r="G343" s="206">
        <v>0</v>
      </c>
      <c r="H343" s="206">
        <v>14.98</v>
      </c>
      <c r="I343" s="206" t="s">
        <v>1493</v>
      </c>
      <c r="J343" s="206">
        <v>2.8159999999999998</v>
      </c>
    </row>
    <row r="344" spans="1:10" ht="11.25" customHeight="1" x14ac:dyDescent="0.25">
      <c r="A344" s="261" t="s">
        <v>1505</v>
      </c>
      <c r="B344" s="261"/>
      <c r="C344" s="261"/>
      <c r="D344" s="261"/>
      <c r="E344" s="261"/>
      <c r="F344" s="261"/>
      <c r="G344" s="261"/>
      <c r="H344" s="261"/>
      <c r="I344" s="261"/>
      <c r="J344" s="207">
        <v>161.47999999999999</v>
      </c>
    </row>
    <row r="345" spans="1:10" x14ac:dyDescent="0.25">
      <c r="A345" s="262"/>
      <c r="B345" s="262"/>
      <c r="C345" s="262"/>
      <c r="D345" s="262"/>
      <c r="E345" s="262"/>
      <c r="F345" s="262"/>
      <c r="G345" s="262"/>
      <c r="H345" s="262"/>
      <c r="I345" s="262"/>
      <c r="J345" s="262"/>
    </row>
    <row r="346" spans="1:10" x14ac:dyDescent="0.25">
      <c r="A346" s="201" t="s">
        <v>1148</v>
      </c>
      <c r="B346" s="202" t="s">
        <v>1481</v>
      </c>
      <c r="C346" s="202" t="s">
        <v>1482</v>
      </c>
      <c r="D346" s="203" t="s">
        <v>1483</v>
      </c>
      <c r="E346" s="203" t="s">
        <v>1484</v>
      </c>
      <c r="F346" s="203" t="s">
        <v>1485</v>
      </c>
      <c r="G346" s="203" t="s">
        <v>1486</v>
      </c>
      <c r="H346" s="203" t="s">
        <v>1487</v>
      </c>
      <c r="I346" s="203" t="s">
        <v>1488</v>
      </c>
      <c r="J346" s="203" t="s">
        <v>1489</v>
      </c>
    </row>
    <row r="347" spans="1:10" x14ac:dyDescent="0.25">
      <c r="A347" s="204" t="s">
        <v>1582</v>
      </c>
      <c r="B347" s="205" t="s">
        <v>1491</v>
      </c>
      <c r="C347" s="205" t="s">
        <v>1583</v>
      </c>
      <c r="D347" s="206">
        <v>4.3200000000000002E-2</v>
      </c>
      <c r="E347" s="206">
        <v>1</v>
      </c>
      <c r="F347" s="206">
        <v>23.17</v>
      </c>
      <c r="G347" s="206">
        <v>13.18</v>
      </c>
      <c r="H347" s="206">
        <v>23.17</v>
      </c>
      <c r="I347" s="206" t="s">
        <v>1493</v>
      </c>
      <c r="J347" s="206">
        <v>1.0009999999999999</v>
      </c>
    </row>
    <row r="348" spans="1:10" ht="11.25" customHeight="1" x14ac:dyDescent="0.25">
      <c r="A348" s="261" t="s">
        <v>1505</v>
      </c>
      <c r="B348" s="261"/>
      <c r="C348" s="261"/>
      <c r="D348" s="261"/>
      <c r="E348" s="261"/>
      <c r="F348" s="261"/>
      <c r="G348" s="261"/>
      <c r="H348" s="261"/>
      <c r="I348" s="261"/>
      <c r="J348" s="207">
        <v>1</v>
      </c>
    </row>
    <row r="349" spans="1:10" x14ac:dyDescent="0.25">
      <c r="A349" s="262"/>
      <c r="B349" s="262"/>
      <c r="C349" s="262"/>
      <c r="D349" s="262"/>
      <c r="E349" s="262"/>
      <c r="F349" s="262"/>
      <c r="G349" s="262"/>
      <c r="H349" s="262"/>
      <c r="I349" s="262"/>
      <c r="J349" s="262"/>
    </row>
    <row r="350" spans="1:10" ht="11.25" customHeight="1" x14ac:dyDescent="0.25">
      <c r="A350" s="263" t="s">
        <v>1506</v>
      </c>
      <c r="B350" s="263"/>
      <c r="C350" s="263"/>
      <c r="D350" s="263"/>
      <c r="E350" s="263"/>
      <c r="F350" s="208"/>
      <c r="G350" s="208"/>
      <c r="H350" s="208"/>
      <c r="I350" s="208"/>
      <c r="J350" s="208"/>
    </row>
    <row r="351" spans="1:10" ht="11.25" customHeight="1" x14ac:dyDescent="0.25">
      <c r="A351" s="264" t="s">
        <v>1507</v>
      </c>
      <c r="B351" s="264"/>
      <c r="C351" s="264"/>
      <c r="D351" s="203" t="s">
        <v>1508</v>
      </c>
      <c r="E351" s="203" t="s">
        <v>1509</v>
      </c>
      <c r="F351" s="208"/>
      <c r="G351" s="208"/>
      <c r="H351" s="208"/>
      <c r="I351" s="208"/>
      <c r="J351" s="208"/>
    </row>
    <row r="352" spans="1:10" ht="11.25" customHeight="1" x14ac:dyDescent="0.25">
      <c r="A352" s="257" t="s">
        <v>1510</v>
      </c>
      <c r="B352" s="257"/>
      <c r="C352" s="257"/>
      <c r="D352" s="258">
        <v>128.33000000000001</v>
      </c>
      <c r="E352" s="209">
        <v>76.819999999999993</v>
      </c>
      <c r="F352" s="208"/>
      <c r="G352" s="208"/>
      <c r="H352" s="208"/>
      <c r="I352" s="208"/>
      <c r="J352" s="208"/>
    </row>
    <row r="353" spans="1:10" ht="11.25" customHeight="1" x14ac:dyDescent="0.25">
      <c r="A353" s="257" t="s">
        <v>1511</v>
      </c>
      <c r="B353" s="257"/>
      <c r="C353" s="257"/>
      <c r="D353" s="258"/>
      <c r="E353" s="209">
        <v>161.47999999999999</v>
      </c>
      <c r="F353" s="208"/>
      <c r="G353" s="208"/>
      <c r="H353" s="208"/>
      <c r="I353" s="208"/>
      <c r="J353" s="208"/>
    </row>
    <row r="354" spans="1:10" ht="11.25" customHeight="1" x14ac:dyDescent="0.25">
      <c r="A354" s="257" t="s">
        <v>1512</v>
      </c>
      <c r="B354" s="257"/>
      <c r="C354" s="257"/>
      <c r="D354" s="258"/>
      <c r="E354" s="209">
        <v>1</v>
      </c>
      <c r="F354" s="208"/>
      <c r="G354" s="208"/>
      <c r="H354" s="208"/>
      <c r="I354" s="208"/>
      <c r="J354" s="208"/>
    </row>
    <row r="355" spans="1:10" ht="11.25" customHeight="1" x14ac:dyDescent="0.25">
      <c r="A355" s="257" t="s">
        <v>1513</v>
      </c>
      <c r="B355" s="257"/>
      <c r="C355" s="257"/>
      <c r="D355" s="258"/>
      <c r="E355" s="209">
        <v>1</v>
      </c>
      <c r="F355" s="208"/>
      <c r="G355" s="208"/>
      <c r="H355" s="208"/>
      <c r="I355" s="208"/>
      <c r="J355" s="208"/>
    </row>
    <row r="356" spans="1:10" ht="11.25" customHeight="1" x14ac:dyDescent="0.25">
      <c r="A356" s="257" t="s">
        <v>1514</v>
      </c>
      <c r="B356" s="257"/>
      <c r="C356" s="257"/>
      <c r="D356" s="258"/>
      <c r="E356" s="209">
        <v>77.819999999999993</v>
      </c>
      <c r="F356" s="208"/>
      <c r="G356" s="208"/>
      <c r="H356" s="208"/>
      <c r="I356" s="208"/>
      <c r="J356" s="208"/>
    </row>
    <row r="357" spans="1:10" ht="11.25" customHeight="1" x14ac:dyDescent="0.25">
      <c r="A357" s="257" t="s">
        <v>1515</v>
      </c>
      <c r="B357" s="257"/>
      <c r="C357" s="257"/>
      <c r="D357" s="258"/>
      <c r="E357" s="209">
        <v>77.819999999999993</v>
      </c>
      <c r="F357" s="208"/>
      <c r="G357" s="208"/>
      <c r="H357" s="208"/>
      <c r="I357" s="208"/>
      <c r="J357" s="208"/>
    </row>
    <row r="358" spans="1:10" ht="11.25" customHeight="1" x14ac:dyDescent="0.25">
      <c r="A358" s="257" t="s">
        <v>1516</v>
      </c>
      <c r="B358" s="257"/>
      <c r="C358" s="257"/>
      <c r="D358" s="258"/>
      <c r="E358" s="209">
        <v>239.3</v>
      </c>
      <c r="F358" s="208"/>
      <c r="G358" s="208"/>
      <c r="H358" s="208"/>
      <c r="I358" s="208"/>
      <c r="J358" s="208"/>
    </row>
    <row r="359" spans="1:10" ht="11.25" customHeight="1" x14ac:dyDescent="0.25">
      <c r="A359" s="257" t="s">
        <v>1517</v>
      </c>
      <c r="B359" s="257"/>
      <c r="C359" s="257"/>
      <c r="D359" s="258"/>
      <c r="E359" s="209"/>
      <c r="F359" s="208"/>
      <c r="G359" s="208"/>
      <c r="H359" s="208"/>
      <c r="I359" s="208"/>
      <c r="J359" s="208"/>
    </row>
    <row r="360" spans="1:10" ht="11.25" customHeight="1" x14ac:dyDescent="0.25">
      <c r="A360" s="259" t="s">
        <v>1518</v>
      </c>
      <c r="B360" s="259"/>
      <c r="C360" s="259"/>
      <c r="D360" s="258"/>
      <c r="E360" s="211">
        <f>SUM(E358:E359)</f>
        <v>239.3</v>
      </c>
      <c r="F360" s="208"/>
      <c r="G360" s="208"/>
      <c r="H360" s="208"/>
      <c r="I360" s="208"/>
      <c r="J360" s="208"/>
    </row>
    <row r="361" spans="1:10" x14ac:dyDescent="0.25">
      <c r="A361" s="20"/>
      <c r="B361" s="20"/>
      <c r="C361" s="20"/>
      <c r="D361" s="61"/>
      <c r="E361" s="20"/>
      <c r="F361" s="20"/>
      <c r="G361" s="20"/>
      <c r="H361" s="20"/>
      <c r="I361" s="20"/>
      <c r="J361" s="20"/>
    </row>
    <row r="362" spans="1:10" x14ac:dyDescent="0.25">
      <c r="A362" s="20"/>
      <c r="B362" s="20"/>
      <c r="C362" s="20"/>
      <c r="D362" s="61"/>
      <c r="E362" s="20"/>
      <c r="F362" s="20"/>
      <c r="G362" s="20"/>
      <c r="H362" s="20"/>
      <c r="I362" s="20"/>
      <c r="J362" s="20"/>
    </row>
    <row r="363" spans="1:10" x14ac:dyDescent="0.25">
      <c r="A363" s="20"/>
      <c r="B363" s="20"/>
      <c r="C363" s="20"/>
      <c r="D363" s="61"/>
      <c r="E363" s="20"/>
      <c r="F363" s="20"/>
      <c r="G363" s="20"/>
      <c r="H363" s="20"/>
      <c r="I363" s="20"/>
      <c r="J363" s="20"/>
    </row>
    <row r="364" spans="1:10" x14ac:dyDescent="0.25">
      <c r="A364" s="20"/>
      <c r="B364" s="20"/>
      <c r="C364" s="20"/>
      <c r="D364" s="61"/>
      <c r="E364" s="20"/>
      <c r="F364" s="20"/>
      <c r="G364" s="20"/>
      <c r="H364" s="20"/>
      <c r="I364" s="20"/>
      <c r="J364" s="20"/>
    </row>
    <row r="365" spans="1:10" x14ac:dyDescent="0.25">
      <c r="A365" s="20"/>
      <c r="B365" s="20"/>
      <c r="C365" s="20"/>
      <c r="D365" s="61"/>
      <c r="E365" s="20"/>
      <c r="F365" s="20"/>
      <c r="G365" s="20"/>
      <c r="H365" s="20"/>
      <c r="I365" s="20"/>
      <c r="J365" s="20"/>
    </row>
    <row r="366" spans="1:10" x14ac:dyDescent="0.25">
      <c r="A366" s="20"/>
      <c r="B366" s="20"/>
      <c r="C366" s="20"/>
      <c r="D366" s="61"/>
      <c r="E366" s="20"/>
      <c r="F366" s="20"/>
      <c r="G366" s="20"/>
      <c r="H366" s="20"/>
      <c r="I366" s="20"/>
      <c r="J366" s="20"/>
    </row>
    <row r="367" spans="1:10" ht="21" customHeight="1" x14ac:dyDescent="0.25">
      <c r="A367" s="265" t="s">
        <v>1584</v>
      </c>
      <c r="B367" s="265"/>
      <c r="C367" s="265"/>
      <c r="D367" s="265"/>
      <c r="E367" s="265"/>
      <c r="F367" s="265"/>
      <c r="G367" s="265"/>
      <c r="H367" s="266" t="s">
        <v>1585</v>
      </c>
      <c r="I367" s="266"/>
      <c r="J367" s="266"/>
    </row>
    <row r="368" spans="1:10" ht="11.25" customHeight="1" x14ac:dyDescent="0.25">
      <c r="A368" s="265" t="s">
        <v>1477</v>
      </c>
      <c r="B368" s="265"/>
      <c r="C368" s="265" t="s">
        <v>1586</v>
      </c>
      <c r="D368" s="265"/>
      <c r="E368" s="265" t="s">
        <v>1479</v>
      </c>
      <c r="F368" s="265"/>
      <c r="G368" s="265"/>
      <c r="H368" s="266" t="s">
        <v>1480</v>
      </c>
      <c r="I368" s="266"/>
      <c r="J368" s="266"/>
    </row>
    <row r="369" spans="1:10" x14ac:dyDescent="0.25">
      <c r="A369" s="260"/>
      <c r="B369" s="260"/>
      <c r="C369" s="260"/>
      <c r="D369" s="260"/>
      <c r="E369" s="260"/>
      <c r="F369" s="260"/>
      <c r="G369" s="260"/>
      <c r="H369" s="260"/>
      <c r="I369" s="260"/>
      <c r="J369" s="260"/>
    </row>
    <row r="370" spans="1:10" x14ac:dyDescent="0.25">
      <c r="A370" s="201" t="s">
        <v>1124</v>
      </c>
      <c r="B370" s="202" t="s">
        <v>1481</v>
      </c>
      <c r="C370" s="202" t="s">
        <v>1482</v>
      </c>
      <c r="D370" s="203" t="s">
        <v>1483</v>
      </c>
      <c r="E370" s="203" t="s">
        <v>1484</v>
      </c>
      <c r="F370" s="203" t="s">
        <v>1485</v>
      </c>
      <c r="G370" s="203" t="s">
        <v>1486</v>
      </c>
      <c r="H370" s="203" t="s">
        <v>1487</v>
      </c>
      <c r="I370" s="203" t="s">
        <v>1488</v>
      </c>
      <c r="J370" s="203" t="s">
        <v>1489</v>
      </c>
    </row>
    <row r="371" spans="1:10" x14ac:dyDescent="0.25">
      <c r="A371" s="204" t="s">
        <v>1534</v>
      </c>
      <c r="B371" s="205" t="s">
        <v>1491</v>
      </c>
      <c r="C371" s="205" t="s">
        <v>1535</v>
      </c>
      <c r="D371" s="206">
        <v>0.31919999999999998</v>
      </c>
      <c r="E371" s="206">
        <v>1</v>
      </c>
      <c r="F371" s="206">
        <v>5.42</v>
      </c>
      <c r="G371" s="206">
        <v>0</v>
      </c>
      <c r="H371" s="206">
        <v>12.38</v>
      </c>
      <c r="I371" s="206" t="s">
        <v>1493</v>
      </c>
      <c r="J371" s="206">
        <v>3.952</v>
      </c>
    </row>
    <row r="372" spans="1:10" x14ac:dyDescent="0.25">
      <c r="A372" s="204" t="s">
        <v>1490</v>
      </c>
      <c r="B372" s="205" t="s">
        <v>1491</v>
      </c>
      <c r="C372" s="205" t="s">
        <v>1492</v>
      </c>
      <c r="D372" s="206">
        <v>0.182</v>
      </c>
      <c r="E372" s="206">
        <v>1</v>
      </c>
      <c r="F372" s="206">
        <v>6.42</v>
      </c>
      <c r="G372" s="206">
        <v>0</v>
      </c>
      <c r="H372" s="206">
        <v>14.66</v>
      </c>
      <c r="I372" s="206" t="s">
        <v>1493</v>
      </c>
      <c r="J372" s="206">
        <v>2.6680000000000001</v>
      </c>
    </row>
    <row r="373" spans="1:10" x14ac:dyDescent="0.25">
      <c r="A373" s="204" t="s">
        <v>1536</v>
      </c>
      <c r="B373" s="205" t="s">
        <v>1491</v>
      </c>
      <c r="C373" s="205" t="s">
        <v>1537</v>
      </c>
      <c r="D373" s="206">
        <v>0.13719999999999999</v>
      </c>
      <c r="E373" s="206">
        <v>1</v>
      </c>
      <c r="F373" s="206">
        <v>6.42</v>
      </c>
      <c r="G373" s="206">
        <v>0</v>
      </c>
      <c r="H373" s="206">
        <v>14.66</v>
      </c>
      <c r="I373" s="206" t="s">
        <v>1493</v>
      </c>
      <c r="J373" s="206">
        <v>2.0110000000000001</v>
      </c>
    </row>
    <row r="374" spans="1:10" x14ac:dyDescent="0.25">
      <c r="A374" s="204" t="s">
        <v>1552</v>
      </c>
      <c r="B374" s="205" t="s">
        <v>1491</v>
      </c>
      <c r="C374" s="205" t="s">
        <v>1553</v>
      </c>
      <c r="D374" s="206">
        <v>5.2359999999999998</v>
      </c>
      <c r="E374" s="206">
        <v>1</v>
      </c>
      <c r="F374" s="206">
        <v>6.42</v>
      </c>
      <c r="G374" s="206">
        <v>0</v>
      </c>
      <c r="H374" s="206">
        <v>14.66</v>
      </c>
      <c r="I374" s="206" t="s">
        <v>1493</v>
      </c>
      <c r="J374" s="206">
        <v>76.760000000000005</v>
      </c>
    </row>
    <row r="375" spans="1:10" x14ac:dyDescent="0.25">
      <c r="A375" s="204" t="s">
        <v>1494</v>
      </c>
      <c r="B375" s="205" t="s">
        <v>1491</v>
      </c>
      <c r="C375" s="205" t="s">
        <v>1495</v>
      </c>
      <c r="D375" s="206">
        <v>14.192</v>
      </c>
      <c r="E375" s="206">
        <v>1</v>
      </c>
      <c r="F375" s="206">
        <v>4.72</v>
      </c>
      <c r="G375" s="206">
        <v>0</v>
      </c>
      <c r="H375" s="206">
        <v>10.78</v>
      </c>
      <c r="I375" s="206" t="s">
        <v>1493</v>
      </c>
      <c r="J375" s="206">
        <v>152.99</v>
      </c>
    </row>
    <row r="376" spans="1:10" ht="11.25" customHeight="1" x14ac:dyDescent="0.25">
      <c r="A376" s="261" t="s">
        <v>1505</v>
      </c>
      <c r="B376" s="261"/>
      <c r="C376" s="261"/>
      <c r="D376" s="261"/>
      <c r="E376" s="261"/>
      <c r="F376" s="261"/>
      <c r="G376" s="261"/>
      <c r="H376" s="261"/>
      <c r="I376" s="261"/>
      <c r="J376" s="207">
        <v>238.38</v>
      </c>
    </row>
    <row r="377" spans="1:10" x14ac:dyDescent="0.25">
      <c r="A377" s="262"/>
      <c r="B377" s="262"/>
      <c r="C377" s="262"/>
      <c r="D377" s="262"/>
      <c r="E377" s="262"/>
      <c r="F377" s="262"/>
      <c r="G377" s="262"/>
      <c r="H377" s="262"/>
      <c r="I377" s="262"/>
      <c r="J377" s="262"/>
    </row>
    <row r="378" spans="1:10" x14ac:dyDescent="0.25">
      <c r="A378" s="201" t="s">
        <v>1496</v>
      </c>
      <c r="B378" s="202" t="s">
        <v>1481</v>
      </c>
      <c r="C378" s="202" t="s">
        <v>1482</v>
      </c>
      <c r="D378" s="203" t="s">
        <v>1483</v>
      </c>
      <c r="E378" s="203" t="s">
        <v>1484</v>
      </c>
      <c r="F378" s="203" t="s">
        <v>1485</v>
      </c>
      <c r="G378" s="203" t="s">
        <v>1486</v>
      </c>
      <c r="H378" s="203" t="s">
        <v>1487</v>
      </c>
      <c r="I378" s="203" t="s">
        <v>1488</v>
      </c>
      <c r="J378" s="203" t="s">
        <v>1489</v>
      </c>
    </row>
    <row r="379" spans="1:10" x14ac:dyDescent="0.25">
      <c r="A379" s="204" t="s">
        <v>1554</v>
      </c>
      <c r="B379" s="205" t="s">
        <v>30</v>
      </c>
      <c r="C379" s="205" t="s">
        <v>1555</v>
      </c>
      <c r="D379" s="206">
        <v>0.17557700000000001</v>
      </c>
      <c r="E379" s="206">
        <v>1</v>
      </c>
      <c r="F379" s="206">
        <v>63.75</v>
      </c>
      <c r="G379" s="206">
        <v>0</v>
      </c>
      <c r="H379" s="206">
        <v>63.75</v>
      </c>
      <c r="I379" s="206" t="s">
        <v>1493</v>
      </c>
      <c r="J379" s="206">
        <v>11.193</v>
      </c>
    </row>
    <row r="380" spans="1:10" x14ac:dyDescent="0.25">
      <c r="A380" s="204" t="s">
        <v>1587</v>
      </c>
      <c r="B380" s="205" t="s">
        <v>201</v>
      </c>
      <c r="C380" s="205" t="s">
        <v>1588</v>
      </c>
      <c r="D380" s="206">
        <v>5.1344000000000003</v>
      </c>
      <c r="E380" s="206">
        <v>1</v>
      </c>
      <c r="F380" s="206">
        <v>0.69</v>
      </c>
      <c r="G380" s="206">
        <v>0</v>
      </c>
      <c r="H380" s="206">
        <v>0.69</v>
      </c>
      <c r="I380" s="206" t="s">
        <v>1493</v>
      </c>
      <c r="J380" s="206">
        <v>3.5430000000000001</v>
      </c>
    </row>
    <row r="381" spans="1:10" x14ac:dyDescent="0.25">
      <c r="A381" s="204" t="s">
        <v>1556</v>
      </c>
      <c r="B381" s="205" t="s">
        <v>201</v>
      </c>
      <c r="C381" s="205" t="s">
        <v>1557</v>
      </c>
      <c r="D381" s="206">
        <v>47.031500000000001</v>
      </c>
      <c r="E381" s="206">
        <v>1</v>
      </c>
      <c r="F381" s="206">
        <v>0.34</v>
      </c>
      <c r="G381" s="206">
        <v>0</v>
      </c>
      <c r="H381" s="206">
        <v>0.34</v>
      </c>
      <c r="I381" s="206" t="s">
        <v>1493</v>
      </c>
      <c r="J381" s="206">
        <v>15.991</v>
      </c>
    </row>
    <row r="382" spans="1:10" x14ac:dyDescent="0.25">
      <c r="A382" s="204" t="s">
        <v>1567</v>
      </c>
      <c r="B382" s="205" t="s">
        <v>30</v>
      </c>
      <c r="C382" s="205" t="s">
        <v>1568</v>
      </c>
      <c r="D382" s="206">
        <v>1.9462E-2</v>
      </c>
      <c r="E382" s="206">
        <v>1</v>
      </c>
      <c r="F382" s="206">
        <v>77.83</v>
      </c>
      <c r="G382" s="206">
        <v>0</v>
      </c>
      <c r="H382" s="206">
        <v>77.83</v>
      </c>
      <c r="I382" s="206" t="s">
        <v>1493</v>
      </c>
      <c r="J382" s="206">
        <v>1.5149999999999999</v>
      </c>
    </row>
    <row r="383" spans="1:10" x14ac:dyDescent="0.25">
      <c r="A383" s="204" t="s">
        <v>1569</v>
      </c>
      <c r="B383" s="205" t="s">
        <v>30</v>
      </c>
      <c r="C383" s="205" t="s">
        <v>1570</v>
      </c>
      <c r="D383" s="206">
        <v>4.5510000000000002E-2</v>
      </c>
      <c r="E383" s="206">
        <v>1</v>
      </c>
      <c r="F383" s="206">
        <v>77.83</v>
      </c>
      <c r="G383" s="206">
        <v>0</v>
      </c>
      <c r="H383" s="206">
        <v>77.83</v>
      </c>
      <c r="I383" s="206" t="s">
        <v>1493</v>
      </c>
      <c r="J383" s="206">
        <v>3.5419999999999998</v>
      </c>
    </row>
    <row r="384" spans="1:10" x14ac:dyDescent="0.25">
      <c r="A384" s="204" t="s">
        <v>1571</v>
      </c>
      <c r="B384" s="205" t="s">
        <v>300</v>
      </c>
      <c r="C384" s="205" t="s">
        <v>1572</v>
      </c>
      <c r="D384" s="206">
        <v>7.0000000000000007E-2</v>
      </c>
      <c r="E384" s="206">
        <v>1</v>
      </c>
      <c r="F384" s="206">
        <v>10.68</v>
      </c>
      <c r="G384" s="206">
        <v>0</v>
      </c>
      <c r="H384" s="206">
        <v>10.68</v>
      </c>
      <c r="I384" s="206" t="s">
        <v>1493</v>
      </c>
      <c r="J384" s="206">
        <v>0.748</v>
      </c>
    </row>
    <row r="385" spans="1:10" x14ac:dyDescent="0.25">
      <c r="A385" s="204" t="s">
        <v>1589</v>
      </c>
      <c r="B385" s="205" t="s">
        <v>300</v>
      </c>
      <c r="C385" s="205" t="s">
        <v>1590</v>
      </c>
      <c r="D385" s="206">
        <v>0.14000000000000001</v>
      </c>
      <c r="E385" s="206">
        <v>1</v>
      </c>
      <c r="F385" s="206">
        <v>29.01</v>
      </c>
      <c r="G385" s="206">
        <v>0</v>
      </c>
      <c r="H385" s="206">
        <v>29.01</v>
      </c>
      <c r="I385" s="206" t="s">
        <v>1493</v>
      </c>
      <c r="J385" s="206">
        <v>4.0609999999999999</v>
      </c>
    </row>
    <row r="386" spans="1:10" x14ac:dyDescent="0.25">
      <c r="A386" s="204" t="s">
        <v>1575</v>
      </c>
      <c r="B386" s="205" t="s">
        <v>201</v>
      </c>
      <c r="C386" s="205" t="s">
        <v>1576</v>
      </c>
      <c r="D386" s="206">
        <v>1.9722500000000001</v>
      </c>
      <c r="E386" s="206">
        <v>1</v>
      </c>
      <c r="F386" s="206">
        <v>3.9</v>
      </c>
      <c r="G386" s="206">
        <v>0</v>
      </c>
      <c r="H386" s="206">
        <v>3.9</v>
      </c>
      <c r="I386" s="206" t="s">
        <v>1493</v>
      </c>
      <c r="J386" s="206">
        <v>7.6920000000000002</v>
      </c>
    </row>
    <row r="387" spans="1:10" x14ac:dyDescent="0.25">
      <c r="A387" s="204" t="s">
        <v>1591</v>
      </c>
      <c r="B387" s="205" t="s">
        <v>53</v>
      </c>
      <c r="C387" s="205" t="s">
        <v>1592</v>
      </c>
      <c r="D387" s="206">
        <v>36.764000000000003</v>
      </c>
      <c r="E387" s="206">
        <v>1</v>
      </c>
      <c r="F387" s="206">
        <v>1.66</v>
      </c>
      <c r="G387" s="206">
        <v>0</v>
      </c>
      <c r="H387" s="206">
        <v>1.66</v>
      </c>
      <c r="I387" s="206" t="s">
        <v>1493</v>
      </c>
      <c r="J387" s="206">
        <v>61.027999999999999</v>
      </c>
    </row>
    <row r="388" spans="1:10" x14ac:dyDescent="0.25">
      <c r="A388" s="204" t="s">
        <v>1593</v>
      </c>
      <c r="B388" s="205" t="s">
        <v>201</v>
      </c>
      <c r="C388" s="205" t="s">
        <v>1594</v>
      </c>
      <c r="D388" s="206">
        <v>1.2</v>
      </c>
      <c r="E388" s="206">
        <v>1</v>
      </c>
      <c r="F388" s="206">
        <v>4.8600000000000003</v>
      </c>
      <c r="G388" s="206">
        <v>0</v>
      </c>
      <c r="H388" s="206">
        <v>4.8600000000000003</v>
      </c>
      <c r="I388" s="206" t="s">
        <v>1493</v>
      </c>
      <c r="J388" s="206">
        <v>5.8319999999999999</v>
      </c>
    </row>
    <row r="389" spans="1:10" x14ac:dyDescent="0.25">
      <c r="A389" s="204" t="s">
        <v>1577</v>
      </c>
      <c r="B389" s="205" t="s">
        <v>201</v>
      </c>
      <c r="C389" s="205" t="s">
        <v>1578</v>
      </c>
      <c r="D389" s="206">
        <v>2.1000000000000001E-2</v>
      </c>
      <c r="E389" s="206">
        <v>1</v>
      </c>
      <c r="F389" s="206">
        <v>6.71</v>
      </c>
      <c r="G389" s="206">
        <v>0</v>
      </c>
      <c r="H389" s="206">
        <v>6.71</v>
      </c>
      <c r="I389" s="206" t="s">
        <v>1493</v>
      </c>
      <c r="J389" s="206">
        <v>0.14099999999999999</v>
      </c>
    </row>
    <row r="390" spans="1:10" x14ac:dyDescent="0.25">
      <c r="A390" s="204" t="s">
        <v>1540</v>
      </c>
      <c r="B390" s="205" t="s">
        <v>201</v>
      </c>
      <c r="C390" s="205" t="s">
        <v>1541</v>
      </c>
      <c r="D390" s="206">
        <v>3.4299999999999997E-2</v>
      </c>
      <c r="E390" s="206">
        <v>1</v>
      </c>
      <c r="F390" s="206">
        <v>7.06</v>
      </c>
      <c r="G390" s="206">
        <v>0</v>
      </c>
      <c r="H390" s="206">
        <v>7.06</v>
      </c>
      <c r="I390" s="206" t="s">
        <v>1493</v>
      </c>
      <c r="J390" s="206">
        <v>0.24199999999999999</v>
      </c>
    </row>
    <row r="391" spans="1:10" x14ac:dyDescent="0.25">
      <c r="A391" s="204" t="s">
        <v>1579</v>
      </c>
      <c r="B391" s="205" t="s">
        <v>1580</v>
      </c>
      <c r="C391" s="205" t="s">
        <v>1581</v>
      </c>
      <c r="D391" s="206">
        <v>5.6000000000000001E-2</v>
      </c>
      <c r="E391" s="206">
        <v>1</v>
      </c>
      <c r="F391" s="206">
        <v>14.98</v>
      </c>
      <c r="G391" s="206">
        <v>0</v>
      </c>
      <c r="H391" s="206">
        <v>14.98</v>
      </c>
      <c r="I391" s="206" t="s">
        <v>1493</v>
      </c>
      <c r="J391" s="206">
        <v>0.83899999999999997</v>
      </c>
    </row>
    <row r="392" spans="1:10" ht="11.25" customHeight="1" x14ac:dyDescent="0.25">
      <c r="A392" s="261" t="s">
        <v>1505</v>
      </c>
      <c r="B392" s="261"/>
      <c r="C392" s="261"/>
      <c r="D392" s="261"/>
      <c r="E392" s="261"/>
      <c r="F392" s="261"/>
      <c r="G392" s="261"/>
      <c r="H392" s="261"/>
      <c r="I392" s="261"/>
      <c r="J392" s="207">
        <v>116.37</v>
      </c>
    </row>
    <row r="393" spans="1:10" x14ac:dyDescent="0.25">
      <c r="A393" s="262"/>
      <c r="B393" s="262"/>
      <c r="C393" s="262"/>
      <c r="D393" s="262"/>
      <c r="E393" s="262"/>
      <c r="F393" s="262"/>
      <c r="G393" s="262"/>
      <c r="H393" s="262"/>
      <c r="I393" s="262"/>
      <c r="J393" s="262"/>
    </row>
    <row r="394" spans="1:10" x14ac:dyDescent="0.25">
      <c r="A394" s="201" t="s">
        <v>1148</v>
      </c>
      <c r="B394" s="202" t="s">
        <v>1481</v>
      </c>
      <c r="C394" s="202" t="s">
        <v>1482</v>
      </c>
      <c r="D394" s="203" t="s">
        <v>1483</v>
      </c>
      <c r="E394" s="203" t="s">
        <v>1484</v>
      </c>
      <c r="F394" s="203" t="s">
        <v>1485</v>
      </c>
      <c r="G394" s="203" t="s">
        <v>1486</v>
      </c>
      <c r="H394" s="203" t="s">
        <v>1487</v>
      </c>
      <c r="I394" s="203" t="s">
        <v>1488</v>
      </c>
      <c r="J394" s="203" t="s">
        <v>1489</v>
      </c>
    </row>
    <row r="395" spans="1:10" x14ac:dyDescent="0.25">
      <c r="A395" s="204" t="s">
        <v>1582</v>
      </c>
      <c r="B395" s="205" t="s">
        <v>1491</v>
      </c>
      <c r="C395" s="205" t="s">
        <v>1583</v>
      </c>
      <c r="D395" s="206">
        <v>5.2836000000000001E-2</v>
      </c>
      <c r="E395" s="206">
        <v>1</v>
      </c>
      <c r="F395" s="206">
        <v>23.17</v>
      </c>
      <c r="G395" s="206">
        <v>13.18</v>
      </c>
      <c r="H395" s="206">
        <v>23.17</v>
      </c>
      <c r="I395" s="206" t="s">
        <v>1493</v>
      </c>
      <c r="J395" s="206">
        <v>1.224</v>
      </c>
    </row>
    <row r="396" spans="1:10" ht="11.25" customHeight="1" x14ac:dyDescent="0.25">
      <c r="A396" s="261" t="s">
        <v>1505</v>
      </c>
      <c r="B396" s="261"/>
      <c r="C396" s="261"/>
      <c r="D396" s="261"/>
      <c r="E396" s="261"/>
      <c r="F396" s="261"/>
      <c r="G396" s="261"/>
      <c r="H396" s="261"/>
      <c r="I396" s="261"/>
      <c r="J396" s="207">
        <v>1.22</v>
      </c>
    </row>
    <row r="397" spans="1:10" x14ac:dyDescent="0.25">
      <c r="A397" s="262"/>
      <c r="B397" s="262"/>
      <c r="C397" s="262"/>
      <c r="D397" s="262"/>
      <c r="E397" s="262"/>
      <c r="F397" s="262"/>
      <c r="G397" s="262"/>
      <c r="H397" s="262"/>
      <c r="I397" s="262"/>
      <c r="J397" s="262"/>
    </row>
    <row r="398" spans="1:10" ht="11.25" customHeight="1" x14ac:dyDescent="0.25">
      <c r="A398" s="263" t="s">
        <v>1506</v>
      </c>
      <c r="B398" s="263"/>
      <c r="C398" s="263"/>
      <c r="D398" s="263"/>
      <c r="E398" s="263"/>
      <c r="F398" s="208"/>
      <c r="G398" s="208"/>
      <c r="H398" s="208"/>
      <c r="I398" s="208"/>
      <c r="J398" s="208"/>
    </row>
    <row r="399" spans="1:10" ht="11.25" customHeight="1" x14ac:dyDescent="0.25">
      <c r="A399" s="264" t="s">
        <v>1507</v>
      </c>
      <c r="B399" s="264"/>
      <c r="C399" s="264"/>
      <c r="D399" s="203" t="s">
        <v>1508</v>
      </c>
      <c r="E399" s="203" t="s">
        <v>1509</v>
      </c>
      <c r="F399" s="208"/>
      <c r="G399" s="208"/>
      <c r="H399" s="208"/>
      <c r="I399" s="208"/>
      <c r="J399" s="208"/>
    </row>
    <row r="400" spans="1:10" ht="11.25" customHeight="1" x14ac:dyDescent="0.25">
      <c r="A400" s="257" t="s">
        <v>1510</v>
      </c>
      <c r="B400" s="257"/>
      <c r="C400" s="257"/>
      <c r="D400" s="258">
        <v>128.33000000000001</v>
      </c>
      <c r="E400" s="209">
        <v>238.38</v>
      </c>
      <c r="F400" s="208"/>
      <c r="G400" s="208"/>
      <c r="H400" s="208"/>
      <c r="I400" s="208"/>
      <c r="J400" s="208"/>
    </row>
    <row r="401" spans="1:10" ht="11.25" customHeight="1" x14ac:dyDescent="0.25">
      <c r="A401" s="257" t="s">
        <v>1511</v>
      </c>
      <c r="B401" s="257"/>
      <c r="C401" s="257"/>
      <c r="D401" s="258"/>
      <c r="E401" s="209">
        <v>116.37</v>
      </c>
      <c r="F401" s="208"/>
      <c r="G401" s="208"/>
      <c r="H401" s="208"/>
      <c r="I401" s="208"/>
      <c r="J401" s="208"/>
    </row>
    <row r="402" spans="1:10" ht="11.25" customHeight="1" x14ac:dyDescent="0.25">
      <c r="A402" s="257" t="s">
        <v>1512</v>
      </c>
      <c r="B402" s="257"/>
      <c r="C402" s="257"/>
      <c r="D402" s="258"/>
      <c r="E402" s="209">
        <v>1.22</v>
      </c>
      <c r="F402" s="208"/>
      <c r="G402" s="208"/>
      <c r="H402" s="208"/>
      <c r="I402" s="208"/>
      <c r="J402" s="208"/>
    </row>
    <row r="403" spans="1:10" ht="11.25" customHeight="1" x14ac:dyDescent="0.25">
      <c r="A403" s="257" t="s">
        <v>1513</v>
      </c>
      <c r="B403" s="257"/>
      <c r="C403" s="257"/>
      <c r="D403" s="258"/>
      <c r="E403" s="209">
        <v>1</v>
      </c>
      <c r="F403" s="208"/>
      <c r="G403" s="208"/>
      <c r="H403" s="208"/>
      <c r="I403" s="208"/>
      <c r="J403" s="208"/>
    </row>
    <row r="404" spans="1:10" ht="11.25" customHeight="1" x14ac:dyDescent="0.25">
      <c r="A404" s="257" t="s">
        <v>1514</v>
      </c>
      <c r="B404" s="257"/>
      <c r="C404" s="257"/>
      <c r="D404" s="258"/>
      <c r="E404" s="209">
        <v>239.6</v>
      </c>
      <c r="F404" s="208"/>
      <c r="G404" s="208"/>
      <c r="H404" s="208"/>
      <c r="I404" s="208"/>
      <c r="J404" s="208"/>
    </row>
    <row r="405" spans="1:10" ht="11.25" customHeight="1" x14ac:dyDescent="0.25">
      <c r="A405" s="257" t="s">
        <v>1515</v>
      </c>
      <c r="B405" s="257"/>
      <c r="C405" s="257"/>
      <c r="D405" s="258"/>
      <c r="E405" s="209">
        <v>239.6</v>
      </c>
      <c r="F405" s="208"/>
      <c r="G405" s="208"/>
      <c r="H405" s="208"/>
      <c r="I405" s="208"/>
      <c r="J405" s="208"/>
    </row>
    <row r="406" spans="1:10" ht="11.25" customHeight="1" x14ac:dyDescent="0.25">
      <c r="A406" s="257" t="s">
        <v>1516</v>
      </c>
      <c r="B406" s="257"/>
      <c r="C406" s="257"/>
      <c r="D406" s="258"/>
      <c r="E406" s="209">
        <v>355.97</v>
      </c>
      <c r="F406" s="208"/>
      <c r="G406" s="208"/>
      <c r="H406" s="208"/>
      <c r="I406" s="208"/>
      <c r="J406" s="208"/>
    </row>
    <row r="407" spans="1:10" ht="11.25" customHeight="1" x14ac:dyDescent="0.25">
      <c r="A407" s="257" t="s">
        <v>1517</v>
      </c>
      <c r="B407" s="257"/>
      <c r="C407" s="257"/>
      <c r="D407" s="258"/>
      <c r="E407" s="209"/>
      <c r="F407" s="208"/>
      <c r="G407" s="208"/>
      <c r="H407" s="208"/>
      <c r="I407" s="208"/>
      <c r="J407" s="208"/>
    </row>
    <row r="408" spans="1:10" ht="11.25" customHeight="1" x14ac:dyDescent="0.25">
      <c r="A408" s="259" t="s">
        <v>1518</v>
      </c>
      <c r="B408" s="259"/>
      <c r="C408" s="259"/>
      <c r="D408" s="258"/>
      <c r="E408" s="211">
        <f>SUM(E406:E407)</f>
        <v>355.97</v>
      </c>
      <c r="F408" s="208"/>
      <c r="G408" s="208"/>
      <c r="H408" s="208"/>
      <c r="I408" s="208"/>
      <c r="J408" s="208"/>
    </row>
    <row r="409" spans="1:10" x14ac:dyDescent="0.25">
      <c r="A409" s="20"/>
      <c r="B409" s="20"/>
      <c r="C409" s="20"/>
      <c r="D409" s="61"/>
      <c r="E409" s="20"/>
      <c r="F409" s="20"/>
      <c r="G409" s="20"/>
      <c r="H409" s="20"/>
      <c r="I409" s="20"/>
      <c r="J409" s="20"/>
    </row>
    <row r="410" spans="1:10" x14ac:dyDescent="0.25">
      <c r="A410" s="20"/>
      <c r="B410" s="20"/>
      <c r="C410" s="20"/>
      <c r="D410" s="61"/>
      <c r="E410" s="20"/>
      <c r="F410" s="20"/>
      <c r="G410" s="20"/>
      <c r="H410" s="20"/>
      <c r="I410" s="20"/>
      <c r="J410" s="20"/>
    </row>
    <row r="411" spans="1:10" ht="21" customHeight="1" x14ac:dyDescent="0.25">
      <c r="A411" s="265" t="s">
        <v>1595</v>
      </c>
      <c r="B411" s="265"/>
      <c r="C411" s="265"/>
      <c r="D411" s="265"/>
      <c r="E411" s="265"/>
      <c r="F411" s="265"/>
      <c r="G411" s="265"/>
      <c r="H411" s="266" t="s">
        <v>1585</v>
      </c>
      <c r="I411" s="266"/>
      <c r="J411" s="266"/>
    </row>
    <row r="412" spans="1:10" ht="11.25" customHeight="1" x14ac:dyDescent="0.25">
      <c r="A412" s="265" t="s">
        <v>1477</v>
      </c>
      <c r="B412" s="265"/>
      <c r="C412" s="265" t="s">
        <v>1596</v>
      </c>
      <c r="D412" s="265"/>
      <c r="E412" s="265" t="s">
        <v>1479</v>
      </c>
      <c r="F412" s="265"/>
      <c r="G412" s="265"/>
      <c r="H412" s="266" t="s">
        <v>1480</v>
      </c>
      <c r="I412" s="266"/>
      <c r="J412" s="266"/>
    </row>
    <row r="413" spans="1:10" ht="11.25" customHeight="1" x14ac:dyDescent="0.25">
      <c r="A413" s="212"/>
      <c r="B413" s="212"/>
      <c r="C413" s="212"/>
      <c r="D413" s="212"/>
      <c r="E413" s="212"/>
      <c r="F413" s="212"/>
      <c r="G413" s="212"/>
      <c r="H413" s="179"/>
      <c r="I413" s="179"/>
      <c r="J413" s="179"/>
    </row>
    <row r="414" spans="1:10" x14ac:dyDescent="0.25">
      <c r="A414" s="201" t="s">
        <v>1124</v>
      </c>
      <c r="B414" s="202" t="s">
        <v>1481</v>
      </c>
      <c r="C414" s="202" t="s">
        <v>1482</v>
      </c>
      <c r="D414" s="203" t="s">
        <v>1483</v>
      </c>
      <c r="E414" s="203" t="s">
        <v>1484</v>
      </c>
      <c r="F414" s="203" t="s">
        <v>1485</v>
      </c>
      <c r="G414" s="203" t="s">
        <v>1486</v>
      </c>
      <c r="H414" s="203" t="s">
        <v>1487</v>
      </c>
      <c r="I414" s="203" t="s">
        <v>1488</v>
      </c>
      <c r="J414" s="203" t="s">
        <v>1489</v>
      </c>
    </row>
    <row r="415" spans="1:10" x14ac:dyDescent="0.25">
      <c r="A415" s="204" t="s">
        <v>1534</v>
      </c>
      <c r="B415" s="205" t="s">
        <v>1491</v>
      </c>
      <c r="C415" s="205" t="s">
        <v>1535</v>
      </c>
      <c r="D415" s="206">
        <v>0.31919999999999998</v>
      </c>
      <c r="E415" s="206">
        <v>1</v>
      </c>
      <c r="F415" s="206">
        <v>5.42</v>
      </c>
      <c r="G415" s="206">
        <v>0</v>
      </c>
      <c r="H415" s="206">
        <v>12.38</v>
      </c>
      <c r="I415" s="206" t="s">
        <v>1493</v>
      </c>
      <c r="J415" s="206">
        <v>3.952</v>
      </c>
    </row>
    <row r="416" spans="1:10" x14ac:dyDescent="0.25">
      <c r="A416" s="204" t="s">
        <v>1490</v>
      </c>
      <c r="B416" s="205" t="s">
        <v>1491</v>
      </c>
      <c r="C416" s="205" t="s">
        <v>1492</v>
      </c>
      <c r="D416" s="206">
        <v>0.182</v>
      </c>
      <c r="E416" s="206">
        <v>1</v>
      </c>
      <c r="F416" s="206">
        <v>6.42</v>
      </c>
      <c r="G416" s="206">
        <v>0</v>
      </c>
      <c r="H416" s="206">
        <v>14.66</v>
      </c>
      <c r="I416" s="206" t="s">
        <v>1493</v>
      </c>
      <c r="J416" s="206">
        <v>2.6680000000000001</v>
      </c>
    </row>
    <row r="417" spans="1:10" x14ac:dyDescent="0.25">
      <c r="A417" s="204" t="s">
        <v>1536</v>
      </c>
      <c r="B417" s="205" t="s">
        <v>1491</v>
      </c>
      <c r="C417" s="205" t="s">
        <v>1537</v>
      </c>
      <c r="D417" s="206">
        <v>0.13719999999999999</v>
      </c>
      <c r="E417" s="206">
        <v>1</v>
      </c>
      <c r="F417" s="206">
        <v>6.42</v>
      </c>
      <c r="G417" s="206">
        <v>0</v>
      </c>
      <c r="H417" s="206">
        <v>14.66</v>
      </c>
      <c r="I417" s="206" t="s">
        <v>1493</v>
      </c>
      <c r="J417" s="206">
        <v>2.0110000000000001</v>
      </c>
    </row>
    <row r="418" spans="1:10" x14ac:dyDescent="0.25">
      <c r="A418" s="204" t="s">
        <v>1552</v>
      </c>
      <c r="B418" s="205" t="s">
        <v>1491</v>
      </c>
      <c r="C418" s="205" t="s">
        <v>1553</v>
      </c>
      <c r="D418" s="206">
        <v>5.2359999999999998</v>
      </c>
      <c r="E418" s="206">
        <v>1</v>
      </c>
      <c r="F418" s="206">
        <v>6.42</v>
      </c>
      <c r="G418" s="206">
        <v>0</v>
      </c>
      <c r="H418" s="206">
        <v>14.66</v>
      </c>
      <c r="I418" s="206" t="s">
        <v>1493</v>
      </c>
      <c r="J418" s="206">
        <v>76.760000000000005</v>
      </c>
    </row>
    <row r="419" spans="1:10" x14ac:dyDescent="0.25">
      <c r="A419" s="204" t="s">
        <v>1494</v>
      </c>
      <c r="B419" s="205" t="s">
        <v>1491</v>
      </c>
      <c r="C419" s="205" t="s">
        <v>1495</v>
      </c>
      <c r="D419" s="206">
        <v>14.012</v>
      </c>
      <c r="E419" s="206">
        <v>1</v>
      </c>
      <c r="F419" s="206">
        <v>4.72</v>
      </c>
      <c r="G419" s="206">
        <v>0</v>
      </c>
      <c r="H419" s="206">
        <v>10.78</v>
      </c>
      <c r="I419" s="206" t="s">
        <v>1493</v>
      </c>
      <c r="J419" s="206">
        <v>151.04900000000001</v>
      </c>
    </row>
    <row r="420" spans="1:10" ht="11.25" customHeight="1" x14ac:dyDescent="0.25">
      <c r="A420" s="261" t="s">
        <v>1505</v>
      </c>
      <c r="B420" s="261"/>
      <c r="C420" s="261"/>
      <c r="D420" s="261"/>
      <c r="E420" s="261"/>
      <c r="F420" s="261"/>
      <c r="G420" s="261"/>
      <c r="H420" s="261"/>
      <c r="I420" s="261"/>
      <c r="J420" s="207">
        <v>236.44</v>
      </c>
    </row>
    <row r="421" spans="1:10" x14ac:dyDescent="0.25">
      <c r="A421" s="262"/>
      <c r="B421" s="262"/>
      <c r="C421" s="262"/>
      <c r="D421" s="262"/>
      <c r="E421" s="262"/>
      <c r="F421" s="262"/>
      <c r="G421" s="262"/>
      <c r="H421" s="262"/>
      <c r="I421" s="262"/>
      <c r="J421" s="262"/>
    </row>
    <row r="422" spans="1:10" x14ac:dyDescent="0.25">
      <c r="A422" s="201" t="s">
        <v>1496</v>
      </c>
      <c r="B422" s="202" t="s">
        <v>1481</v>
      </c>
      <c r="C422" s="202" t="s">
        <v>1482</v>
      </c>
      <c r="D422" s="203" t="s">
        <v>1483</v>
      </c>
      <c r="E422" s="203" t="s">
        <v>1484</v>
      </c>
      <c r="F422" s="203" t="s">
        <v>1485</v>
      </c>
      <c r="G422" s="203" t="s">
        <v>1486</v>
      </c>
      <c r="H422" s="203" t="s">
        <v>1487</v>
      </c>
      <c r="I422" s="203" t="s">
        <v>1488</v>
      </c>
      <c r="J422" s="203" t="s">
        <v>1489</v>
      </c>
    </row>
    <row r="423" spans="1:10" x14ac:dyDescent="0.25">
      <c r="A423" s="204" t="s">
        <v>1554</v>
      </c>
      <c r="B423" s="205" t="s">
        <v>30</v>
      </c>
      <c r="C423" s="205" t="s">
        <v>1555</v>
      </c>
      <c r="D423" s="206">
        <v>0.154337</v>
      </c>
      <c r="E423" s="206">
        <v>1</v>
      </c>
      <c r="F423" s="206">
        <v>63.75</v>
      </c>
      <c r="G423" s="206">
        <v>0</v>
      </c>
      <c r="H423" s="206">
        <v>63.75</v>
      </c>
      <c r="I423" s="206" t="s">
        <v>1493</v>
      </c>
      <c r="J423" s="206">
        <v>9.8390000000000004</v>
      </c>
    </row>
    <row r="424" spans="1:10" x14ac:dyDescent="0.25">
      <c r="A424" s="204" t="s">
        <v>1587</v>
      </c>
      <c r="B424" s="205" t="s">
        <v>201</v>
      </c>
      <c r="C424" s="205" t="s">
        <v>1588</v>
      </c>
      <c r="D424" s="206">
        <v>4.3423999999999996</v>
      </c>
      <c r="E424" s="206">
        <v>1</v>
      </c>
      <c r="F424" s="206">
        <v>0.69</v>
      </c>
      <c r="G424" s="206">
        <v>0</v>
      </c>
      <c r="H424" s="206">
        <v>0.69</v>
      </c>
      <c r="I424" s="206" t="s">
        <v>1493</v>
      </c>
      <c r="J424" s="206">
        <v>2.996</v>
      </c>
    </row>
    <row r="425" spans="1:10" x14ac:dyDescent="0.25">
      <c r="A425" s="204" t="s">
        <v>1556</v>
      </c>
      <c r="B425" s="205" t="s">
        <v>201</v>
      </c>
      <c r="C425" s="205" t="s">
        <v>1557</v>
      </c>
      <c r="D425" s="206">
        <v>43.971499999999999</v>
      </c>
      <c r="E425" s="206">
        <v>1</v>
      </c>
      <c r="F425" s="206">
        <v>0.34</v>
      </c>
      <c r="G425" s="206">
        <v>0</v>
      </c>
      <c r="H425" s="206">
        <v>0.34</v>
      </c>
      <c r="I425" s="206" t="s">
        <v>1493</v>
      </c>
      <c r="J425" s="206">
        <v>14.95</v>
      </c>
    </row>
    <row r="426" spans="1:10" x14ac:dyDescent="0.25">
      <c r="A426" s="204" t="s">
        <v>1567</v>
      </c>
      <c r="B426" s="205" t="s">
        <v>30</v>
      </c>
      <c r="C426" s="205" t="s">
        <v>1568</v>
      </c>
      <c r="D426" s="206">
        <v>1.9462E-2</v>
      </c>
      <c r="E426" s="206">
        <v>1</v>
      </c>
      <c r="F426" s="206">
        <v>77.83</v>
      </c>
      <c r="G426" s="206">
        <v>0</v>
      </c>
      <c r="H426" s="206">
        <v>77.83</v>
      </c>
      <c r="I426" s="206" t="s">
        <v>1493</v>
      </c>
      <c r="J426" s="206">
        <v>1.5149999999999999</v>
      </c>
    </row>
    <row r="427" spans="1:10" x14ac:dyDescent="0.25">
      <c r="A427" s="204" t="s">
        <v>1569</v>
      </c>
      <c r="B427" s="205" t="s">
        <v>30</v>
      </c>
      <c r="C427" s="205" t="s">
        <v>1570</v>
      </c>
      <c r="D427" s="206">
        <v>4.5510000000000002E-2</v>
      </c>
      <c r="E427" s="206">
        <v>1</v>
      </c>
      <c r="F427" s="206">
        <v>77.83</v>
      </c>
      <c r="G427" s="206">
        <v>0</v>
      </c>
      <c r="H427" s="206">
        <v>77.83</v>
      </c>
      <c r="I427" s="206" t="s">
        <v>1493</v>
      </c>
      <c r="J427" s="206">
        <v>3.5419999999999998</v>
      </c>
    </row>
    <row r="428" spans="1:10" x14ac:dyDescent="0.25">
      <c r="A428" s="204" t="s">
        <v>1571</v>
      </c>
      <c r="B428" s="205" t="s">
        <v>300</v>
      </c>
      <c r="C428" s="205" t="s">
        <v>1572</v>
      </c>
      <c r="D428" s="206">
        <v>7.0000000000000007E-2</v>
      </c>
      <c r="E428" s="206">
        <v>1</v>
      </c>
      <c r="F428" s="206">
        <v>10.68</v>
      </c>
      <c r="G428" s="206">
        <v>0</v>
      </c>
      <c r="H428" s="206">
        <v>10.68</v>
      </c>
      <c r="I428" s="206" t="s">
        <v>1493</v>
      </c>
      <c r="J428" s="206">
        <v>0.748</v>
      </c>
    </row>
    <row r="429" spans="1:10" x14ac:dyDescent="0.25">
      <c r="A429" s="204" t="s">
        <v>1589</v>
      </c>
      <c r="B429" s="205" t="s">
        <v>300</v>
      </c>
      <c r="C429" s="205" t="s">
        <v>1590</v>
      </c>
      <c r="D429" s="206">
        <v>0.14000000000000001</v>
      </c>
      <c r="E429" s="206">
        <v>1</v>
      </c>
      <c r="F429" s="206">
        <v>29.01</v>
      </c>
      <c r="G429" s="206">
        <v>0</v>
      </c>
      <c r="H429" s="206">
        <v>29.01</v>
      </c>
      <c r="I429" s="206" t="s">
        <v>1493</v>
      </c>
      <c r="J429" s="206">
        <v>4.0609999999999999</v>
      </c>
    </row>
    <row r="430" spans="1:10" x14ac:dyDescent="0.25">
      <c r="A430" s="204" t="s">
        <v>1575</v>
      </c>
      <c r="B430" s="205" t="s">
        <v>201</v>
      </c>
      <c r="C430" s="205" t="s">
        <v>1576</v>
      </c>
      <c r="D430" s="206">
        <v>1.9722500000000001</v>
      </c>
      <c r="E430" s="206">
        <v>1</v>
      </c>
      <c r="F430" s="206">
        <v>3.9</v>
      </c>
      <c r="G430" s="206">
        <v>0</v>
      </c>
      <c r="H430" s="206">
        <v>3.9</v>
      </c>
      <c r="I430" s="206" t="s">
        <v>1493</v>
      </c>
      <c r="J430" s="206">
        <v>7.6920000000000002</v>
      </c>
    </row>
    <row r="431" spans="1:10" x14ac:dyDescent="0.25">
      <c r="A431" s="204" t="s">
        <v>1591</v>
      </c>
      <c r="B431" s="205" t="s">
        <v>53</v>
      </c>
      <c r="C431" s="205" t="s">
        <v>1592</v>
      </c>
      <c r="D431" s="206">
        <v>36.764000000000003</v>
      </c>
      <c r="E431" s="206">
        <v>1</v>
      </c>
      <c r="F431" s="206">
        <v>1.66</v>
      </c>
      <c r="G431" s="206">
        <v>0</v>
      </c>
      <c r="H431" s="206">
        <v>1.66</v>
      </c>
      <c r="I431" s="206" t="s">
        <v>1493</v>
      </c>
      <c r="J431" s="206">
        <v>61.027999999999999</v>
      </c>
    </row>
    <row r="432" spans="1:10" x14ac:dyDescent="0.25">
      <c r="A432" s="204" t="s">
        <v>1593</v>
      </c>
      <c r="B432" s="205" t="s">
        <v>201</v>
      </c>
      <c r="C432" s="205" t="s">
        <v>1594</v>
      </c>
      <c r="D432" s="206">
        <v>1.2</v>
      </c>
      <c r="E432" s="206">
        <v>1</v>
      </c>
      <c r="F432" s="206">
        <v>4.8600000000000003</v>
      </c>
      <c r="G432" s="206">
        <v>0</v>
      </c>
      <c r="H432" s="206">
        <v>4.8600000000000003</v>
      </c>
      <c r="I432" s="206" t="s">
        <v>1493</v>
      </c>
      <c r="J432" s="206">
        <v>5.8319999999999999</v>
      </c>
    </row>
    <row r="433" spans="1:10" x14ac:dyDescent="0.25">
      <c r="A433" s="204" t="s">
        <v>1577</v>
      </c>
      <c r="B433" s="205" t="s">
        <v>201</v>
      </c>
      <c r="C433" s="205" t="s">
        <v>1578</v>
      </c>
      <c r="D433" s="206">
        <v>2.1000000000000001E-2</v>
      </c>
      <c r="E433" s="206">
        <v>1</v>
      </c>
      <c r="F433" s="206">
        <v>6.71</v>
      </c>
      <c r="G433" s="206">
        <v>0</v>
      </c>
      <c r="H433" s="206">
        <v>6.71</v>
      </c>
      <c r="I433" s="206" t="s">
        <v>1493</v>
      </c>
      <c r="J433" s="206">
        <v>0.14099999999999999</v>
      </c>
    </row>
    <row r="434" spans="1:10" x14ac:dyDescent="0.25">
      <c r="A434" s="204" t="s">
        <v>1540</v>
      </c>
      <c r="B434" s="205" t="s">
        <v>201</v>
      </c>
      <c r="C434" s="205" t="s">
        <v>1541</v>
      </c>
      <c r="D434" s="206">
        <v>3.4299999999999997E-2</v>
      </c>
      <c r="E434" s="206">
        <v>1</v>
      </c>
      <c r="F434" s="206">
        <v>7.06</v>
      </c>
      <c r="G434" s="206">
        <v>0</v>
      </c>
      <c r="H434" s="206">
        <v>7.06</v>
      </c>
      <c r="I434" s="206" t="s">
        <v>1493</v>
      </c>
      <c r="J434" s="206">
        <v>0.24199999999999999</v>
      </c>
    </row>
    <row r="435" spans="1:10" x14ac:dyDescent="0.25">
      <c r="A435" s="204" t="s">
        <v>1579</v>
      </c>
      <c r="B435" s="205" t="s">
        <v>1580</v>
      </c>
      <c r="C435" s="205" t="s">
        <v>1581</v>
      </c>
      <c r="D435" s="206">
        <v>5.6000000000000001E-2</v>
      </c>
      <c r="E435" s="206">
        <v>1</v>
      </c>
      <c r="F435" s="206">
        <v>14.98</v>
      </c>
      <c r="G435" s="206">
        <v>0</v>
      </c>
      <c r="H435" s="206">
        <v>14.98</v>
      </c>
      <c r="I435" s="206" t="s">
        <v>1493</v>
      </c>
      <c r="J435" s="206">
        <v>0.83899999999999997</v>
      </c>
    </row>
    <row r="436" spans="1:10" ht="11.25" customHeight="1" x14ac:dyDescent="0.25">
      <c r="A436" s="261" t="s">
        <v>1505</v>
      </c>
      <c r="B436" s="261"/>
      <c r="C436" s="261"/>
      <c r="D436" s="261"/>
      <c r="E436" s="261"/>
      <c r="F436" s="261"/>
      <c r="G436" s="261"/>
      <c r="H436" s="261"/>
      <c r="I436" s="261"/>
      <c r="J436" s="207">
        <v>113.42</v>
      </c>
    </row>
    <row r="437" spans="1:10" x14ac:dyDescent="0.25">
      <c r="A437" s="262"/>
      <c r="B437" s="262"/>
      <c r="C437" s="262"/>
      <c r="D437" s="262"/>
      <c r="E437" s="262"/>
      <c r="F437" s="262"/>
      <c r="G437" s="262"/>
      <c r="H437" s="262"/>
      <c r="I437" s="262"/>
      <c r="J437" s="262"/>
    </row>
    <row r="438" spans="1:10" x14ac:dyDescent="0.25">
      <c r="A438" s="201" t="s">
        <v>1148</v>
      </c>
      <c r="B438" s="202" t="s">
        <v>1481</v>
      </c>
      <c r="C438" s="202" t="s">
        <v>1482</v>
      </c>
      <c r="D438" s="203" t="s">
        <v>1483</v>
      </c>
      <c r="E438" s="203" t="s">
        <v>1484</v>
      </c>
      <c r="F438" s="203" t="s">
        <v>1485</v>
      </c>
      <c r="G438" s="203" t="s">
        <v>1486</v>
      </c>
      <c r="H438" s="203" t="s">
        <v>1487</v>
      </c>
      <c r="I438" s="203" t="s">
        <v>1488</v>
      </c>
      <c r="J438" s="203" t="s">
        <v>1489</v>
      </c>
    </row>
    <row r="439" spans="1:10" x14ac:dyDescent="0.25">
      <c r="A439" s="204" t="s">
        <v>1582</v>
      </c>
      <c r="B439" s="205" t="s">
        <v>1491</v>
      </c>
      <c r="C439" s="205" t="s">
        <v>1583</v>
      </c>
      <c r="D439" s="206">
        <v>5.2836000000000001E-2</v>
      </c>
      <c r="E439" s="206">
        <v>1</v>
      </c>
      <c r="F439" s="206">
        <v>23.17</v>
      </c>
      <c r="G439" s="206">
        <v>13.18</v>
      </c>
      <c r="H439" s="206">
        <v>23.17</v>
      </c>
      <c r="I439" s="206" t="s">
        <v>1493</v>
      </c>
      <c r="J439" s="206">
        <v>1.224</v>
      </c>
    </row>
    <row r="440" spans="1:10" ht="11.25" customHeight="1" x14ac:dyDescent="0.25">
      <c r="A440" s="261" t="s">
        <v>1505</v>
      </c>
      <c r="B440" s="261"/>
      <c r="C440" s="261"/>
      <c r="D440" s="261"/>
      <c r="E440" s="261"/>
      <c r="F440" s="261"/>
      <c r="G440" s="261"/>
      <c r="H440" s="261"/>
      <c r="I440" s="261"/>
      <c r="J440" s="207">
        <v>1.22</v>
      </c>
    </row>
    <row r="441" spans="1:10" x14ac:dyDescent="0.25">
      <c r="A441" s="262"/>
      <c r="B441" s="262"/>
      <c r="C441" s="262"/>
      <c r="D441" s="262"/>
      <c r="E441" s="262"/>
      <c r="F441" s="262"/>
      <c r="G441" s="262"/>
      <c r="H441" s="262"/>
      <c r="I441" s="262"/>
      <c r="J441" s="262"/>
    </row>
    <row r="442" spans="1:10" ht="11.25" customHeight="1" x14ac:dyDescent="0.25">
      <c r="A442" s="263" t="s">
        <v>1506</v>
      </c>
      <c r="B442" s="263"/>
      <c r="C442" s="263"/>
      <c r="D442" s="263"/>
      <c r="E442" s="263"/>
      <c r="F442" s="208"/>
      <c r="G442" s="208"/>
      <c r="H442" s="208"/>
      <c r="I442" s="208"/>
      <c r="J442" s="208"/>
    </row>
    <row r="443" spans="1:10" ht="11.25" customHeight="1" x14ac:dyDescent="0.25">
      <c r="A443" s="264" t="s">
        <v>1507</v>
      </c>
      <c r="B443" s="264"/>
      <c r="C443" s="264"/>
      <c r="D443" s="203" t="s">
        <v>1508</v>
      </c>
      <c r="E443" s="203" t="s">
        <v>1509</v>
      </c>
      <c r="F443" s="208"/>
      <c r="G443" s="208"/>
      <c r="H443" s="208"/>
      <c r="I443" s="208"/>
      <c r="J443" s="208"/>
    </row>
    <row r="444" spans="1:10" ht="11.25" customHeight="1" x14ac:dyDescent="0.25">
      <c r="A444" s="257" t="s">
        <v>1510</v>
      </c>
      <c r="B444" s="257"/>
      <c r="C444" s="257"/>
      <c r="D444" s="258">
        <v>128.33000000000001</v>
      </c>
      <c r="E444" s="209">
        <v>236.44</v>
      </c>
      <c r="F444" s="208"/>
      <c r="G444" s="208"/>
      <c r="H444" s="208"/>
      <c r="I444" s="208"/>
      <c r="J444" s="208"/>
    </row>
    <row r="445" spans="1:10" ht="11.25" customHeight="1" x14ac:dyDescent="0.25">
      <c r="A445" s="257" t="s">
        <v>1511</v>
      </c>
      <c r="B445" s="257"/>
      <c r="C445" s="257"/>
      <c r="D445" s="258"/>
      <c r="E445" s="209">
        <v>113.43</v>
      </c>
      <c r="F445" s="208"/>
      <c r="G445" s="208"/>
      <c r="H445" s="208"/>
      <c r="I445" s="208"/>
      <c r="J445" s="208"/>
    </row>
    <row r="446" spans="1:10" ht="11.25" customHeight="1" x14ac:dyDescent="0.25">
      <c r="A446" s="257" t="s">
        <v>1512</v>
      </c>
      <c r="B446" s="257"/>
      <c r="C446" s="257"/>
      <c r="D446" s="258"/>
      <c r="E446" s="209">
        <v>1.22</v>
      </c>
      <c r="F446" s="208"/>
      <c r="G446" s="208"/>
      <c r="H446" s="208"/>
      <c r="I446" s="208"/>
      <c r="J446" s="208"/>
    </row>
    <row r="447" spans="1:10" ht="11.25" customHeight="1" x14ac:dyDescent="0.25">
      <c r="A447" s="257" t="s">
        <v>1513</v>
      </c>
      <c r="B447" s="257"/>
      <c r="C447" s="257"/>
      <c r="D447" s="258"/>
      <c r="E447" s="209">
        <v>1</v>
      </c>
      <c r="F447" s="208"/>
      <c r="G447" s="208"/>
      <c r="H447" s="208"/>
      <c r="I447" s="208"/>
      <c r="J447" s="208"/>
    </row>
    <row r="448" spans="1:10" ht="11.25" customHeight="1" x14ac:dyDescent="0.25">
      <c r="A448" s="257" t="s">
        <v>1514</v>
      </c>
      <c r="B448" s="257"/>
      <c r="C448" s="257"/>
      <c r="D448" s="258"/>
      <c r="E448" s="209">
        <v>237.66</v>
      </c>
      <c r="F448" s="208"/>
      <c r="G448" s="208"/>
      <c r="H448" s="208"/>
      <c r="I448" s="208"/>
      <c r="J448" s="208"/>
    </row>
    <row r="449" spans="1:10" ht="11.25" customHeight="1" x14ac:dyDescent="0.25">
      <c r="A449" s="257" t="s">
        <v>1515</v>
      </c>
      <c r="B449" s="257"/>
      <c r="C449" s="257"/>
      <c r="D449" s="258"/>
      <c r="E449" s="209">
        <v>237.66</v>
      </c>
      <c r="F449" s="208"/>
      <c r="G449" s="208"/>
      <c r="H449" s="208"/>
      <c r="I449" s="208"/>
      <c r="J449" s="208"/>
    </row>
    <row r="450" spans="1:10" ht="11.25" customHeight="1" x14ac:dyDescent="0.25">
      <c r="A450" s="257" t="s">
        <v>1516</v>
      </c>
      <c r="B450" s="257"/>
      <c r="C450" s="257"/>
      <c r="D450" s="258"/>
      <c r="E450" s="209">
        <v>351.09</v>
      </c>
      <c r="F450" s="208"/>
      <c r="G450" s="208"/>
      <c r="H450" s="208"/>
      <c r="I450" s="208"/>
      <c r="J450" s="208"/>
    </row>
    <row r="451" spans="1:10" ht="11.25" customHeight="1" x14ac:dyDescent="0.25">
      <c r="A451" s="257" t="s">
        <v>1517</v>
      </c>
      <c r="B451" s="257"/>
      <c r="C451" s="257"/>
      <c r="D451" s="258"/>
      <c r="E451" s="209"/>
      <c r="F451" s="208"/>
      <c r="G451" s="208"/>
      <c r="H451" s="208"/>
      <c r="I451" s="208"/>
      <c r="J451" s="208"/>
    </row>
    <row r="452" spans="1:10" ht="11.25" customHeight="1" x14ac:dyDescent="0.25">
      <c r="A452" s="259" t="s">
        <v>1518</v>
      </c>
      <c r="B452" s="259"/>
      <c r="C452" s="259"/>
      <c r="D452" s="258"/>
      <c r="E452" s="211">
        <f>SUM(E450:E451)</f>
        <v>351.09</v>
      </c>
      <c r="F452" s="208"/>
      <c r="G452" s="208"/>
      <c r="H452" s="208"/>
      <c r="I452" s="208"/>
      <c r="J452" s="208"/>
    </row>
    <row r="453" spans="1:10" x14ac:dyDescent="0.25">
      <c r="A453" s="20"/>
      <c r="B453" s="20"/>
      <c r="C453" s="20"/>
      <c r="D453" s="61"/>
      <c r="E453" s="20"/>
      <c r="F453" s="20"/>
      <c r="G453" s="20"/>
      <c r="H453" s="20"/>
      <c r="I453" s="20"/>
      <c r="J453" s="20"/>
    </row>
    <row r="454" spans="1:10" x14ac:dyDescent="0.25">
      <c r="A454" s="20"/>
      <c r="B454" s="20"/>
      <c r="C454" s="20"/>
      <c r="D454" s="61"/>
      <c r="E454" s="20"/>
      <c r="F454" s="20"/>
      <c r="G454" s="20"/>
      <c r="H454" s="20"/>
      <c r="I454" s="20"/>
      <c r="J454" s="20"/>
    </row>
    <row r="455" spans="1:10" ht="21" customHeight="1" x14ac:dyDescent="0.25">
      <c r="A455" s="265" t="s">
        <v>1597</v>
      </c>
      <c r="B455" s="265"/>
      <c r="C455" s="265"/>
      <c r="D455" s="265"/>
      <c r="E455" s="265"/>
      <c r="F455" s="265"/>
      <c r="G455" s="265"/>
      <c r="H455" s="266" t="s">
        <v>1585</v>
      </c>
      <c r="I455" s="266"/>
      <c r="J455" s="266"/>
    </row>
    <row r="456" spans="1:10" ht="11.25" customHeight="1" x14ac:dyDescent="0.25">
      <c r="A456" s="265" t="s">
        <v>1477</v>
      </c>
      <c r="B456" s="265"/>
      <c r="C456" s="265" t="s">
        <v>1598</v>
      </c>
      <c r="D456" s="265"/>
      <c r="E456" s="265" t="s">
        <v>1479</v>
      </c>
      <c r="F456" s="265"/>
      <c r="G456" s="265"/>
      <c r="H456" s="266" t="s">
        <v>1480</v>
      </c>
      <c r="I456" s="266"/>
      <c r="J456" s="266"/>
    </row>
    <row r="457" spans="1:10" x14ac:dyDescent="0.25">
      <c r="A457" s="201" t="s">
        <v>1124</v>
      </c>
      <c r="B457" s="202" t="s">
        <v>1481</v>
      </c>
      <c r="C457" s="202" t="s">
        <v>1482</v>
      </c>
      <c r="D457" s="203" t="s">
        <v>1483</v>
      </c>
      <c r="E457" s="203" t="s">
        <v>1484</v>
      </c>
      <c r="F457" s="203" t="s">
        <v>1485</v>
      </c>
      <c r="G457" s="203" t="s">
        <v>1486</v>
      </c>
      <c r="H457" s="203" t="s">
        <v>1487</v>
      </c>
      <c r="I457" s="203" t="s">
        <v>1488</v>
      </c>
      <c r="J457" s="203" t="s">
        <v>1489</v>
      </c>
    </row>
    <row r="458" spans="1:10" ht="11.1" customHeight="1" x14ac:dyDescent="0.25">
      <c r="A458" s="204" t="s">
        <v>1534</v>
      </c>
      <c r="B458" s="205" t="s">
        <v>1491</v>
      </c>
      <c r="C458" s="205" t="s">
        <v>1535</v>
      </c>
      <c r="D458" s="206">
        <v>0.88919999999999999</v>
      </c>
      <c r="E458" s="206">
        <v>1</v>
      </c>
      <c r="F458" s="206">
        <v>5.42</v>
      </c>
      <c r="G458" s="206">
        <v>0</v>
      </c>
      <c r="H458" s="206">
        <v>12.38</v>
      </c>
      <c r="I458" s="206" t="s">
        <v>1493</v>
      </c>
      <c r="J458" s="206">
        <v>11.007999999999999</v>
      </c>
    </row>
    <row r="459" spans="1:10" ht="11.1" customHeight="1" x14ac:dyDescent="0.25">
      <c r="A459" s="204" t="s">
        <v>1490</v>
      </c>
      <c r="B459" s="205" t="s">
        <v>1491</v>
      </c>
      <c r="C459" s="205" t="s">
        <v>1492</v>
      </c>
      <c r="D459" s="206">
        <v>0.182</v>
      </c>
      <c r="E459" s="206">
        <v>1</v>
      </c>
      <c r="F459" s="206">
        <v>6.42</v>
      </c>
      <c r="G459" s="206">
        <v>0</v>
      </c>
      <c r="H459" s="206">
        <v>14.66</v>
      </c>
      <c r="I459" s="206" t="s">
        <v>1493</v>
      </c>
      <c r="J459" s="206">
        <v>2.6680000000000001</v>
      </c>
    </row>
    <row r="460" spans="1:10" ht="11.1" customHeight="1" x14ac:dyDescent="0.25">
      <c r="A460" s="204" t="s">
        <v>1599</v>
      </c>
      <c r="B460" s="205" t="s">
        <v>1491</v>
      </c>
      <c r="C460" s="205" t="s">
        <v>1600</v>
      </c>
      <c r="D460" s="206">
        <v>0.56999999999999995</v>
      </c>
      <c r="E460" s="206">
        <v>1</v>
      </c>
      <c r="F460" s="206">
        <v>6.42</v>
      </c>
      <c r="G460" s="206">
        <v>0</v>
      </c>
      <c r="H460" s="206">
        <v>14.66</v>
      </c>
      <c r="I460" s="206" t="s">
        <v>1493</v>
      </c>
      <c r="J460" s="206">
        <v>8.3559999999999999</v>
      </c>
    </row>
    <row r="461" spans="1:10" ht="11.1" customHeight="1" x14ac:dyDescent="0.25">
      <c r="A461" s="204" t="s">
        <v>1536</v>
      </c>
      <c r="B461" s="205" t="s">
        <v>1491</v>
      </c>
      <c r="C461" s="205" t="s">
        <v>1537</v>
      </c>
      <c r="D461" s="206">
        <v>0.13719999999999999</v>
      </c>
      <c r="E461" s="206">
        <v>1</v>
      </c>
      <c r="F461" s="206">
        <v>6.42</v>
      </c>
      <c r="G461" s="206">
        <v>0</v>
      </c>
      <c r="H461" s="206">
        <v>14.66</v>
      </c>
      <c r="I461" s="206" t="s">
        <v>1493</v>
      </c>
      <c r="J461" s="206">
        <v>2.0110000000000001</v>
      </c>
    </row>
    <row r="462" spans="1:10" ht="11.1" customHeight="1" x14ac:dyDescent="0.25">
      <c r="A462" s="204" t="s">
        <v>1552</v>
      </c>
      <c r="B462" s="205" t="s">
        <v>1491</v>
      </c>
      <c r="C462" s="205" t="s">
        <v>1553</v>
      </c>
      <c r="D462" s="206">
        <v>5.2359999999999998</v>
      </c>
      <c r="E462" s="206">
        <v>1</v>
      </c>
      <c r="F462" s="206">
        <v>6.42</v>
      </c>
      <c r="G462" s="206">
        <v>0</v>
      </c>
      <c r="H462" s="206">
        <v>14.66</v>
      </c>
      <c r="I462" s="206" t="s">
        <v>1493</v>
      </c>
      <c r="J462" s="206">
        <v>76.760000000000005</v>
      </c>
    </row>
    <row r="463" spans="1:10" ht="11.1" customHeight="1" x14ac:dyDescent="0.25">
      <c r="A463" s="204" t="s">
        <v>1494</v>
      </c>
      <c r="B463" s="205" t="s">
        <v>1491</v>
      </c>
      <c r="C463" s="205" t="s">
        <v>1495</v>
      </c>
      <c r="D463" s="206">
        <v>14.012</v>
      </c>
      <c r="E463" s="206">
        <v>1</v>
      </c>
      <c r="F463" s="206">
        <v>4.72</v>
      </c>
      <c r="G463" s="206">
        <v>0</v>
      </c>
      <c r="H463" s="206">
        <v>10.78</v>
      </c>
      <c r="I463" s="206" t="s">
        <v>1493</v>
      </c>
      <c r="J463" s="206">
        <v>151.04900000000001</v>
      </c>
    </row>
    <row r="464" spans="1:10" ht="11.1" customHeight="1" x14ac:dyDescent="0.25">
      <c r="A464" s="261" t="s">
        <v>1505</v>
      </c>
      <c r="B464" s="261"/>
      <c r="C464" s="261"/>
      <c r="D464" s="261"/>
      <c r="E464" s="261"/>
      <c r="F464" s="261"/>
      <c r="G464" s="261"/>
      <c r="H464" s="261"/>
      <c r="I464" s="261"/>
      <c r="J464" s="207">
        <v>251.85</v>
      </c>
    </row>
    <row r="465" spans="1:10" ht="11.1" customHeight="1" x14ac:dyDescent="0.25">
      <c r="A465" s="201" t="s">
        <v>1496</v>
      </c>
      <c r="B465" s="202" t="s">
        <v>1481</v>
      </c>
      <c r="C465" s="202" t="s">
        <v>1482</v>
      </c>
      <c r="D465" s="203" t="s">
        <v>1483</v>
      </c>
      <c r="E465" s="203" t="s">
        <v>1484</v>
      </c>
      <c r="F465" s="203" t="s">
        <v>1485</v>
      </c>
      <c r="G465" s="203" t="s">
        <v>1486</v>
      </c>
      <c r="H465" s="203" t="s">
        <v>1487</v>
      </c>
      <c r="I465" s="203" t="s">
        <v>1488</v>
      </c>
      <c r="J465" s="203" t="s">
        <v>1489</v>
      </c>
    </row>
    <row r="466" spans="1:10" ht="11.1" customHeight="1" x14ac:dyDescent="0.25">
      <c r="A466" s="204" t="s">
        <v>1554</v>
      </c>
      <c r="B466" s="205" t="s">
        <v>30</v>
      </c>
      <c r="C466" s="205" t="s">
        <v>1555</v>
      </c>
      <c r="D466" s="206">
        <v>0.154337</v>
      </c>
      <c r="E466" s="206">
        <v>1</v>
      </c>
      <c r="F466" s="206">
        <v>63.75</v>
      </c>
      <c r="G466" s="206">
        <v>0</v>
      </c>
      <c r="H466" s="206">
        <v>63.75</v>
      </c>
      <c r="I466" s="206" t="s">
        <v>1493</v>
      </c>
      <c r="J466" s="206">
        <v>9.8390000000000004</v>
      </c>
    </row>
    <row r="467" spans="1:10" ht="11.1" customHeight="1" x14ac:dyDescent="0.25">
      <c r="A467" s="204" t="s">
        <v>1587</v>
      </c>
      <c r="B467" s="205" t="s">
        <v>201</v>
      </c>
      <c r="C467" s="205" t="s">
        <v>1588</v>
      </c>
      <c r="D467" s="206">
        <v>4.3423999999999996</v>
      </c>
      <c r="E467" s="206">
        <v>1</v>
      </c>
      <c r="F467" s="206">
        <v>0.69</v>
      </c>
      <c r="G467" s="206">
        <v>0</v>
      </c>
      <c r="H467" s="206">
        <v>0.69</v>
      </c>
      <c r="I467" s="206" t="s">
        <v>1493</v>
      </c>
      <c r="J467" s="206">
        <v>2.996</v>
      </c>
    </row>
    <row r="468" spans="1:10" ht="11.1" customHeight="1" x14ac:dyDescent="0.25">
      <c r="A468" s="204" t="s">
        <v>1556</v>
      </c>
      <c r="B468" s="205" t="s">
        <v>201</v>
      </c>
      <c r="C468" s="205" t="s">
        <v>1557</v>
      </c>
      <c r="D468" s="206">
        <v>43.971499999999999</v>
      </c>
      <c r="E468" s="206">
        <v>1</v>
      </c>
      <c r="F468" s="206">
        <v>0.34</v>
      </c>
      <c r="G468" s="206">
        <v>0</v>
      </c>
      <c r="H468" s="206">
        <v>0.34</v>
      </c>
      <c r="I468" s="206" t="s">
        <v>1493</v>
      </c>
      <c r="J468" s="206">
        <v>14.95</v>
      </c>
    </row>
    <row r="469" spans="1:10" ht="11.1" customHeight="1" x14ac:dyDescent="0.25">
      <c r="A469" s="204" t="s">
        <v>1567</v>
      </c>
      <c r="B469" s="205" t="s">
        <v>30</v>
      </c>
      <c r="C469" s="205" t="s">
        <v>1568</v>
      </c>
      <c r="D469" s="206">
        <v>1.9462E-2</v>
      </c>
      <c r="E469" s="206">
        <v>1</v>
      </c>
      <c r="F469" s="206">
        <v>77.83</v>
      </c>
      <c r="G469" s="206">
        <v>0</v>
      </c>
      <c r="H469" s="206">
        <v>77.83</v>
      </c>
      <c r="I469" s="206" t="s">
        <v>1493</v>
      </c>
      <c r="J469" s="206">
        <v>1.5149999999999999</v>
      </c>
    </row>
    <row r="470" spans="1:10" ht="11.1" customHeight="1" x14ac:dyDescent="0.25">
      <c r="A470" s="204" t="s">
        <v>1569</v>
      </c>
      <c r="B470" s="205" t="s">
        <v>30</v>
      </c>
      <c r="C470" s="205" t="s">
        <v>1570</v>
      </c>
      <c r="D470" s="206">
        <v>4.5510000000000002E-2</v>
      </c>
      <c r="E470" s="206">
        <v>1</v>
      </c>
      <c r="F470" s="206">
        <v>77.83</v>
      </c>
      <c r="G470" s="206">
        <v>0</v>
      </c>
      <c r="H470" s="206">
        <v>77.83</v>
      </c>
      <c r="I470" s="206" t="s">
        <v>1493</v>
      </c>
      <c r="J470" s="206">
        <v>3.5419999999999998</v>
      </c>
    </row>
    <row r="471" spans="1:10" ht="11.1" customHeight="1" x14ac:dyDescent="0.25">
      <c r="A471" s="204" t="s">
        <v>1571</v>
      </c>
      <c r="B471" s="205" t="s">
        <v>300</v>
      </c>
      <c r="C471" s="205" t="s">
        <v>1572</v>
      </c>
      <c r="D471" s="206">
        <v>7.0000000000000007E-2</v>
      </c>
      <c r="E471" s="206">
        <v>1</v>
      </c>
      <c r="F471" s="206">
        <v>10.68</v>
      </c>
      <c r="G471" s="206">
        <v>0</v>
      </c>
      <c r="H471" s="206">
        <v>10.68</v>
      </c>
      <c r="I471" s="206" t="s">
        <v>1493</v>
      </c>
      <c r="J471" s="206">
        <v>0.748</v>
      </c>
    </row>
    <row r="472" spans="1:10" ht="11.1" customHeight="1" x14ac:dyDescent="0.25">
      <c r="A472" s="204" t="s">
        <v>1589</v>
      </c>
      <c r="B472" s="205" t="s">
        <v>300</v>
      </c>
      <c r="C472" s="205" t="s">
        <v>1590</v>
      </c>
      <c r="D472" s="206">
        <v>0.14000000000000001</v>
      </c>
      <c r="E472" s="206">
        <v>1</v>
      </c>
      <c r="F472" s="206">
        <v>29.01</v>
      </c>
      <c r="G472" s="206">
        <v>0</v>
      </c>
      <c r="H472" s="206">
        <v>29.01</v>
      </c>
      <c r="I472" s="206" t="s">
        <v>1493</v>
      </c>
      <c r="J472" s="206">
        <v>4.0609999999999999</v>
      </c>
    </row>
    <row r="473" spans="1:10" ht="11.1" customHeight="1" x14ac:dyDescent="0.25">
      <c r="A473" s="204" t="s">
        <v>1575</v>
      </c>
      <c r="B473" s="205" t="s">
        <v>201</v>
      </c>
      <c r="C473" s="205" t="s">
        <v>1576</v>
      </c>
      <c r="D473" s="206">
        <v>1.9722500000000001</v>
      </c>
      <c r="E473" s="206">
        <v>1</v>
      </c>
      <c r="F473" s="206">
        <v>3.9</v>
      </c>
      <c r="G473" s="206">
        <v>0</v>
      </c>
      <c r="H473" s="206">
        <v>3.9</v>
      </c>
      <c r="I473" s="206" t="s">
        <v>1493</v>
      </c>
      <c r="J473" s="206">
        <v>7.6920000000000002</v>
      </c>
    </row>
    <row r="474" spans="1:10" ht="11.1" customHeight="1" x14ac:dyDescent="0.25">
      <c r="A474" s="204" t="s">
        <v>1591</v>
      </c>
      <c r="B474" s="205" t="s">
        <v>53</v>
      </c>
      <c r="C474" s="205" t="s">
        <v>1592</v>
      </c>
      <c r="D474" s="206">
        <v>36.764000000000003</v>
      </c>
      <c r="E474" s="206">
        <v>1</v>
      </c>
      <c r="F474" s="206">
        <v>1.66</v>
      </c>
      <c r="G474" s="206">
        <v>0</v>
      </c>
      <c r="H474" s="206">
        <v>1.66</v>
      </c>
      <c r="I474" s="206" t="s">
        <v>1493</v>
      </c>
      <c r="J474" s="206">
        <v>61.027999999999999</v>
      </c>
    </row>
    <row r="475" spans="1:10" ht="11.1" customHeight="1" x14ac:dyDescent="0.25">
      <c r="A475" s="204" t="s">
        <v>1593</v>
      </c>
      <c r="B475" s="205" t="s">
        <v>201</v>
      </c>
      <c r="C475" s="205" t="s">
        <v>1594</v>
      </c>
      <c r="D475" s="206">
        <v>1.2</v>
      </c>
      <c r="E475" s="206">
        <v>1</v>
      </c>
      <c r="F475" s="206">
        <v>4.8600000000000003</v>
      </c>
      <c r="G475" s="206">
        <v>0</v>
      </c>
      <c r="H475" s="206">
        <v>4.8600000000000003</v>
      </c>
      <c r="I475" s="206" t="s">
        <v>1493</v>
      </c>
      <c r="J475" s="206">
        <v>5.8319999999999999</v>
      </c>
    </row>
    <row r="476" spans="1:10" ht="11.1" customHeight="1" x14ac:dyDescent="0.25">
      <c r="A476" s="204" t="s">
        <v>1577</v>
      </c>
      <c r="B476" s="205" t="s">
        <v>201</v>
      </c>
      <c r="C476" s="205" t="s">
        <v>1578</v>
      </c>
      <c r="D476" s="206">
        <v>2.1000000000000001E-2</v>
      </c>
      <c r="E476" s="206">
        <v>1</v>
      </c>
      <c r="F476" s="206">
        <v>6.71</v>
      </c>
      <c r="G476" s="206">
        <v>0</v>
      </c>
      <c r="H476" s="206">
        <v>6.71</v>
      </c>
      <c r="I476" s="206" t="s">
        <v>1493</v>
      </c>
      <c r="J476" s="206">
        <v>0.14099999999999999</v>
      </c>
    </row>
    <row r="477" spans="1:10" ht="11.1" customHeight="1" x14ac:dyDescent="0.25">
      <c r="A477" s="204" t="s">
        <v>1540</v>
      </c>
      <c r="B477" s="205" t="s">
        <v>201</v>
      </c>
      <c r="C477" s="205" t="s">
        <v>1541</v>
      </c>
      <c r="D477" s="206">
        <v>3.4299999999999997E-2</v>
      </c>
      <c r="E477" s="206">
        <v>1</v>
      </c>
      <c r="F477" s="206">
        <v>7.06</v>
      </c>
      <c r="G477" s="206">
        <v>0</v>
      </c>
      <c r="H477" s="206">
        <v>7.06</v>
      </c>
      <c r="I477" s="206" t="s">
        <v>1493</v>
      </c>
      <c r="J477" s="206">
        <v>0.24199999999999999</v>
      </c>
    </row>
    <row r="478" spans="1:10" ht="11.1" customHeight="1" x14ac:dyDescent="0.25">
      <c r="A478" s="204" t="s">
        <v>1579</v>
      </c>
      <c r="B478" s="205" t="s">
        <v>1580</v>
      </c>
      <c r="C478" s="205" t="s">
        <v>1581</v>
      </c>
      <c r="D478" s="206">
        <v>5.6000000000000001E-2</v>
      </c>
      <c r="E478" s="206">
        <v>1</v>
      </c>
      <c r="F478" s="206">
        <v>14.98</v>
      </c>
      <c r="G478" s="206">
        <v>0</v>
      </c>
      <c r="H478" s="206">
        <v>14.98</v>
      </c>
      <c r="I478" s="206" t="s">
        <v>1493</v>
      </c>
      <c r="J478" s="206">
        <v>0.83899999999999997</v>
      </c>
    </row>
    <row r="479" spans="1:10" ht="11.1" customHeight="1" x14ac:dyDescent="0.25">
      <c r="A479" s="204" t="s">
        <v>1601</v>
      </c>
      <c r="B479" s="205" t="s">
        <v>53</v>
      </c>
      <c r="C479" s="205" t="s">
        <v>1602</v>
      </c>
      <c r="D479" s="206">
        <v>1</v>
      </c>
      <c r="E479" s="206">
        <v>1</v>
      </c>
      <c r="F479" s="206">
        <v>14.27</v>
      </c>
      <c r="G479" s="206">
        <v>0</v>
      </c>
      <c r="H479" s="206">
        <v>14.27</v>
      </c>
      <c r="I479" s="206" t="s">
        <v>1493</v>
      </c>
      <c r="J479" s="206">
        <v>14.27</v>
      </c>
    </row>
    <row r="480" spans="1:10" ht="11.1" customHeight="1" x14ac:dyDescent="0.25">
      <c r="A480" s="204" t="s">
        <v>1603</v>
      </c>
      <c r="B480" s="205" t="s">
        <v>53</v>
      </c>
      <c r="C480" s="205" t="s">
        <v>1604</v>
      </c>
      <c r="D480" s="206">
        <v>1</v>
      </c>
      <c r="E480" s="206">
        <v>1</v>
      </c>
      <c r="F480" s="206">
        <v>4.71</v>
      </c>
      <c r="G480" s="206">
        <v>0</v>
      </c>
      <c r="H480" s="206">
        <v>4.71</v>
      </c>
      <c r="I480" s="206" t="s">
        <v>1493</v>
      </c>
      <c r="J480" s="206">
        <v>4.71</v>
      </c>
    </row>
    <row r="481" spans="1:10" ht="11.1" customHeight="1" x14ac:dyDescent="0.25">
      <c r="A481" s="204" t="s">
        <v>1605</v>
      </c>
      <c r="B481" s="205" t="s">
        <v>201</v>
      </c>
      <c r="C481" s="205" t="s">
        <v>1606</v>
      </c>
      <c r="D481" s="206">
        <v>7.4999999999999997E-2</v>
      </c>
      <c r="E481" s="206">
        <v>1</v>
      </c>
      <c r="F481" s="206">
        <v>40.75</v>
      </c>
      <c r="G481" s="206">
        <v>0</v>
      </c>
      <c r="H481" s="206">
        <v>40.75</v>
      </c>
      <c r="I481" s="206" t="s">
        <v>1493</v>
      </c>
      <c r="J481" s="206">
        <v>3.056</v>
      </c>
    </row>
    <row r="482" spans="1:10" ht="11.1" customHeight="1" x14ac:dyDescent="0.25">
      <c r="A482" s="204" t="s">
        <v>1607</v>
      </c>
      <c r="B482" s="205" t="s">
        <v>1580</v>
      </c>
      <c r="C482" s="205" t="s">
        <v>1608</v>
      </c>
      <c r="D482" s="206">
        <v>0.12</v>
      </c>
      <c r="E482" s="206">
        <v>1</v>
      </c>
      <c r="F482" s="206">
        <v>33.119999999999997</v>
      </c>
      <c r="G482" s="206">
        <v>0</v>
      </c>
      <c r="H482" s="206">
        <v>33.119999999999997</v>
      </c>
      <c r="I482" s="206" t="s">
        <v>1493</v>
      </c>
      <c r="J482" s="206">
        <v>3.9740000000000002</v>
      </c>
    </row>
    <row r="483" spans="1:10" ht="11.1" customHeight="1" x14ac:dyDescent="0.25">
      <c r="A483" s="261" t="s">
        <v>1505</v>
      </c>
      <c r="B483" s="261"/>
      <c r="C483" s="261"/>
      <c r="D483" s="261"/>
      <c r="E483" s="261"/>
      <c r="F483" s="261"/>
      <c r="G483" s="261"/>
      <c r="H483" s="261"/>
      <c r="I483" s="261"/>
      <c r="J483" s="207">
        <v>139.44</v>
      </c>
    </row>
    <row r="484" spans="1:10" ht="11.1" customHeight="1" x14ac:dyDescent="0.25">
      <c r="A484" s="262"/>
      <c r="B484" s="262"/>
      <c r="C484" s="262"/>
      <c r="D484" s="262"/>
      <c r="E484" s="262"/>
      <c r="F484" s="262"/>
      <c r="G484" s="262"/>
      <c r="H484" s="262"/>
      <c r="I484" s="262"/>
      <c r="J484" s="262"/>
    </row>
    <row r="485" spans="1:10" ht="11.1" customHeight="1" x14ac:dyDescent="0.25">
      <c r="A485" s="201" t="s">
        <v>1148</v>
      </c>
      <c r="B485" s="202" t="s">
        <v>1481</v>
      </c>
      <c r="C485" s="202" t="s">
        <v>1482</v>
      </c>
      <c r="D485" s="203" t="s">
        <v>1483</v>
      </c>
      <c r="E485" s="203" t="s">
        <v>1484</v>
      </c>
      <c r="F485" s="203" t="s">
        <v>1485</v>
      </c>
      <c r="G485" s="203" t="s">
        <v>1486</v>
      </c>
      <c r="H485" s="203" t="s">
        <v>1487</v>
      </c>
      <c r="I485" s="203" t="s">
        <v>1488</v>
      </c>
      <c r="J485" s="203" t="s">
        <v>1489</v>
      </c>
    </row>
    <row r="486" spans="1:10" ht="11.1" customHeight="1" x14ac:dyDescent="0.25">
      <c r="A486" s="204" t="s">
        <v>1582</v>
      </c>
      <c r="B486" s="205" t="s">
        <v>1491</v>
      </c>
      <c r="C486" s="205" t="s">
        <v>1583</v>
      </c>
      <c r="D486" s="206">
        <v>5.2836000000000001E-2</v>
      </c>
      <c r="E486" s="206">
        <v>1</v>
      </c>
      <c r="F486" s="206">
        <v>23.17</v>
      </c>
      <c r="G486" s="206">
        <v>13.18</v>
      </c>
      <c r="H486" s="206">
        <v>23.17</v>
      </c>
      <c r="I486" s="206" t="s">
        <v>1493</v>
      </c>
      <c r="J486" s="206">
        <v>1.224</v>
      </c>
    </row>
    <row r="487" spans="1:10" ht="11.1" customHeight="1" x14ac:dyDescent="0.25">
      <c r="A487" s="261" t="s">
        <v>1505</v>
      </c>
      <c r="B487" s="261"/>
      <c r="C487" s="261"/>
      <c r="D487" s="261"/>
      <c r="E487" s="261"/>
      <c r="F487" s="261"/>
      <c r="G487" s="261"/>
      <c r="H487" s="261"/>
      <c r="I487" s="261"/>
      <c r="J487" s="207">
        <v>1.22</v>
      </c>
    </row>
    <row r="488" spans="1:10" ht="11.1" customHeight="1" x14ac:dyDescent="0.25">
      <c r="A488" s="263" t="s">
        <v>1506</v>
      </c>
      <c r="B488" s="263"/>
      <c r="C488" s="263"/>
      <c r="D488" s="263"/>
      <c r="E488" s="263"/>
      <c r="F488" s="208"/>
      <c r="G488" s="208"/>
      <c r="H488" s="208"/>
      <c r="I488" s="208"/>
      <c r="J488" s="208"/>
    </row>
    <row r="489" spans="1:10" ht="11.1" customHeight="1" x14ac:dyDescent="0.25">
      <c r="A489" s="264" t="s">
        <v>1507</v>
      </c>
      <c r="B489" s="264"/>
      <c r="C489" s="264"/>
      <c r="D489" s="203" t="s">
        <v>1508</v>
      </c>
      <c r="E489" s="203" t="s">
        <v>1509</v>
      </c>
      <c r="F489" s="208"/>
      <c r="G489" s="208"/>
      <c r="H489" s="208"/>
      <c r="I489" s="208"/>
      <c r="J489" s="208"/>
    </row>
    <row r="490" spans="1:10" ht="11.1" customHeight="1" x14ac:dyDescent="0.25">
      <c r="A490" s="257" t="s">
        <v>1510</v>
      </c>
      <c r="B490" s="257"/>
      <c r="C490" s="257"/>
      <c r="D490" s="258">
        <v>128.33000000000001</v>
      </c>
      <c r="E490" s="209">
        <v>251.85</v>
      </c>
      <c r="F490" s="208"/>
      <c r="G490" s="208"/>
      <c r="H490" s="208"/>
      <c r="I490" s="208"/>
      <c r="J490" s="208"/>
    </row>
    <row r="491" spans="1:10" ht="11.1" customHeight="1" x14ac:dyDescent="0.25">
      <c r="A491" s="257" t="s">
        <v>1511</v>
      </c>
      <c r="B491" s="257"/>
      <c r="C491" s="257"/>
      <c r="D491" s="258"/>
      <c r="E491" s="209">
        <v>139.44</v>
      </c>
      <c r="F491" s="208"/>
      <c r="G491" s="208"/>
      <c r="H491" s="208"/>
      <c r="I491" s="208"/>
      <c r="J491" s="208"/>
    </row>
    <row r="492" spans="1:10" ht="11.1" customHeight="1" x14ac:dyDescent="0.25">
      <c r="A492" s="257" t="s">
        <v>1512</v>
      </c>
      <c r="B492" s="257"/>
      <c r="C492" s="257"/>
      <c r="D492" s="258"/>
      <c r="E492" s="209">
        <v>1.22</v>
      </c>
      <c r="F492" s="208"/>
      <c r="G492" s="208"/>
      <c r="H492" s="208"/>
      <c r="I492" s="208"/>
      <c r="J492" s="208"/>
    </row>
    <row r="493" spans="1:10" ht="11.1" customHeight="1" x14ac:dyDescent="0.25">
      <c r="A493" s="257" t="s">
        <v>1513</v>
      </c>
      <c r="B493" s="257"/>
      <c r="C493" s="257"/>
      <c r="D493" s="258"/>
      <c r="E493" s="209">
        <v>1</v>
      </c>
      <c r="F493" s="208"/>
      <c r="G493" s="208"/>
      <c r="H493" s="208"/>
      <c r="I493" s="208"/>
      <c r="J493" s="208"/>
    </row>
    <row r="494" spans="1:10" ht="11.1" customHeight="1" x14ac:dyDescent="0.25">
      <c r="A494" s="257" t="s">
        <v>1514</v>
      </c>
      <c r="B494" s="257"/>
      <c r="C494" s="257"/>
      <c r="D494" s="258"/>
      <c r="E494" s="209">
        <v>253.07</v>
      </c>
      <c r="F494" s="208"/>
      <c r="G494" s="208"/>
      <c r="H494" s="208"/>
      <c r="I494" s="208"/>
      <c r="J494" s="208"/>
    </row>
    <row r="495" spans="1:10" ht="11.1" customHeight="1" x14ac:dyDescent="0.25">
      <c r="A495" s="257" t="s">
        <v>1515</v>
      </c>
      <c r="B495" s="257"/>
      <c r="C495" s="257"/>
      <c r="D495" s="258"/>
      <c r="E495" s="209">
        <v>253.07</v>
      </c>
      <c r="F495" s="208"/>
      <c r="G495" s="208"/>
      <c r="H495" s="208"/>
      <c r="I495" s="208"/>
      <c r="J495" s="208"/>
    </row>
    <row r="496" spans="1:10" ht="11.1" customHeight="1" x14ac:dyDescent="0.25">
      <c r="A496" s="257" t="s">
        <v>1516</v>
      </c>
      <c r="B496" s="257"/>
      <c r="C496" s="257"/>
      <c r="D496" s="258"/>
      <c r="E496" s="209">
        <v>392.51</v>
      </c>
      <c r="F496" s="208"/>
      <c r="G496" s="208"/>
      <c r="H496" s="208"/>
      <c r="I496" s="208"/>
      <c r="J496" s="208"/>
    </row>
    <row r="497" spans="1:10" ht="11.1" customHeight="1" x14ac:dyDescent="0.25">
      <c r="A497" s="257" t="s">
        <v>1517</v>
      </c>
      <c r="B497" s="257"/>
      <c r="C497" s="257"/>
      <c r="D497" s="258"/>
      <c r="E497" s="209"/>
      <c r="F497" s="208"/>
      <c r="G497" s="208"/>
      <c r="H497" s="208"/>
      <c r="I497" s="208"/>
      <c r="J497" s="208"/>
    </row>
    <row r="498" spans="1:10" ht="11.1" customHeight="1" x14ac:dyDescent="0.25">
      <c r="A498" s="259" t="s">
        <v>1518</v>
      </c>
      <c r="B498" s="259"/>
      <c r="C498" s="259"/>
      <c r="D498" s="258"/>
      <c r="E498" s="211">
        <f>SUM(E496:E497)</f>
        <v>392.51</v>
      </c>
      <c r="F498" s="208"/>
      <c r="G498" s="208"/>
      <c r="H498" s="208"/>
      <c r="I498" s="208"/>
      <c r="J498" s="208"/>
    </row>
    <row r="499" spans="1:10" x14ac:dyDescent="0.25">
      <c r="A499" s="20"/>
      <c r="B499" s="20"/>
      <c r="C499" s="20"/>
      <c r="D499" s="61"/>
      <c r="E499" s="20"/>
      <c r="F499" s="20"/>
      <c r="G499" s="20"/>
      <c r="H499" s="20"/>
      <c r="I499" s="20"/>
      <c r="J499" s="20"/>
    </row>
    <row r="500" spans="1:10" ht="21" customHeight="1" x14ac:dyDescent="0.25">
      <c r="A500" s="265" t="s">
        <v>1609</v>
      </c>
      <c r="B500" s="265"/>
      <c r="C500" s="265"/>
      <c r="D500" s="265"/>
      <c r="E500" s="265"/>
      <c r="F500" s="265"/>
      <c r="G500" s="265"/>
      <c r="H500" s="266" t="s">
        <v>1585</v>
      </c>
      <c r="I500" s="266"/>
      <c r="J500" s="266"/>
    </row>
    <row r="501" spans="1:10" ht="11.25" customHeight="1" x14ac:dyDescent="0.25">
      <c r="A501" s="265" t="s">
        <v>1477</v>
      </c>
      <c r="B501" s="265"/>
      <c r="C501" s="265" t="s">
        <v>1610</v>
      </c>
      <c r="D501" s="265"/>
      <c r="E501" s="265" t="s">
        <v>1479</v>
      </c>
      <c r="F501" s="265"/>
      <c r="G501" s="265"/>
      <c r="H501" s="266" t="s">
        <v>1480</v>
      </c>
      <c r="I501" s="266"/>
      <c r="J501" s="266"/>
    </row>
    <row r="502" spans="1:10" x14ac:dyDescent="0.25">
      <c r="A502" s="260"/>
      <c r="B502" s="260"/>
      <c r="C502" s="260"/>
      <c r="D502" s="260"/>
      <c r="E502" s="260"/>
      <c r="F502" s="260"/>
      <c r="G502" s="260"/>
      <c r="H502" s="260"/>
      <c r="I502" s="260"/>
      <c r="J502" s="260"/>
    </row>
    <row r="503" spans="1:10" x14ac:dyDescent="0.25">
      <c r="A503" s="201" t="s">
        <v>1124</v>
      </c>
      <c r="B503" s="202" t="s">
        <v>1481</v>
      </c>
      <c r="C503" s="202" t="s">
        <v>1482</v>
      </c>
      <c r="D503" s="203" t="s">
        <v>1483</v>
      </c>
      <c r="E503" s="203" t="s">
        <v>1484</v>
      </c>
      <c r="F503" s="203" t="s">
        <v>1485</v>
      </c>
      <c r="G503" s="203" t="s">
        <v>1486</v>
      </c>
      <c r="H503" s="203" t="s">
        <v>1487</v>
      </c>
      <c r="I503" s="203" t="s">
        <v>1488</v>
      </c>
      <c r="J503" s="203" t="s">
        <v>1489</v>
      </c>
    </row>
    <row r="504" spans="1:10" x14ac:dyDescent="0.25">
      <c r="A504" s="204" t="s">
        <v>1534</v>
      </c>
      <c r="B504" s="205" t="s">
        <v>1491</v>
      </c>
      <c r="C504" s="205" t="s">
        <v>1535</v>
      </c>
      <c r="D504" s="206">
        <v>0.63560000000000005</v>
      </c>
      <c r="E504" s="206">
        <v>1</v>
      </c>
      <c r="F504" s="206">
        <v>5.42</v>
      </c>
      <c r="G504" s="206">
        <v>0</v>
      </c>
      <c r="H504" s="206">
        <v>12.38</v>
      </c>
      <c r="I504" s="206" t="s">
        <v>1493</v>
      </c>
      <c r="J504" s="206">
        <v>7.8689999999999998</v>
      </c>
    </row>
    <row r="505" spans="1:10" x14ac:dyDescent="0.25">
      <c r="A505" s="204" t="s">
        <v>1490</v>
      </c>
      <c r="B505" s="205" t="s">
        <v>1491</v>
      </c>
      <c r="C505" s="205" t="s">
        <v>1492</v>
      </c>
      <c r="D505" s="206">
        <v>0.36399999999999999</v>
      </c>
      <c r="E505" s="206">
        <v>1</v>
      </c>
      <c r="F505" s="206">
        <v>6.42</v>
      </c>
      <c r="G505" s="206">
        <v>0</v>
      </c>
      <c r="H505" s="206">
        <v>14.66</v>
      </c>
      <c r="I505" s="206" t="s">
        <v>1493</v>
      </c>
      <c r="J505" s="206">
        <v>5.3360000000000003</v>
      </c>
    </row>
    <row r="506" spans="1:10" x14ac:dyDescent="0.25">
      <c r="A506" s="204" t="s">
        <v>1536</v>
      </c>
      <c r="B506" s="205" t="s">
        <v>1491</v>
      </c>
      <c r="C506" s="205" t="s">
        <v>1537</v>
      </c>
      <c r="D506" s="206">
        <v>0.27160000000000001</v>
      </c>
      <c r="E506" s="206">
        <v>1</v>
      </c>
      <c r="F506" s="206">
        <v>6.42</v>
      </c>
      <c r="G506" s="206">
        <v>0</v>
      </c>
      <c r="H506" s="206">
        <v>14.66</v>
      </c>
      <c r="I506" s="206" t="s">
        <v>1493</v>
      </c>
      <c r="J506" s="206">
        <v>3.9820000000000002</v>
      </c>
    </row>
    <row r="507" spans="1:10" x14ac:dyDescent="0.25">
      <c r="A507" s="204" t="s">
        <v>1552</v>
      </c>
      <c r="B507" s="205" t="s">
        <v>1491</v>
      </c>
      <c r="C507" s="205" t="s">
        <v>1553</v>
      </c>
      <c r="D507" s="206">
        <v>5.2839999999999998</v>
      </c>
      <c r="E507" s="206">
        <v>1</v>
      </c>
      <c r="F507" s="206">
        <v>6.42</v>
      </c>
      <c r="G507" s="206">
        <v>0</v>
      </c>
      <c r="H507" s="206">
        <v>14.66</v>
      </c>
      <c r="I507" s="206" t="s">
        <v>1493</v>
      </c>
      <c r="J507" s="206">
        <v>77.462999999999994</v>
      </c>
    </row>
    <row r="508" spans="1:10" x14ac:dyDescent="0.25">
      <c r="A508" s="204" t="s">
        <v>1494</v>
      </c>
      <c r="B508" s="205" t="s">
        <v>1491</v>
      </c>
      <c r="C508" s="205" t="s">
        <v>1495</v>
      </c>
      <c r="D508" s="206">
        <v>14.3</v>
      </c>
      <c r="E508" s="206">
        <v>1</v>
      </c>
      <c r="F508" s="206">
        <v>4.72</v>
      </c>
      <c r="G508" s="206">
        <v>0</v>
      </c>
      <c r="H508" s="206">
        <v>10.78</v>
      </c>
      <c r="I508" s="206" t="s">
        <v>1493</v>
      </c>
      <c r="J508" s="206">
        <v>154.154</v>
      </c>
    </row>
    <row r="509" spans="1:10" ht="11.25" customHeight="1" x14ac:dyDescent="0.25">
      <c r="A509" s="261" t="s">
        <v>1505</v>
      </c>
      <c r="B509" s="261"/>
      <c r="C509" s="261"/>
      <c r="D509" s="261"/>
      <c r="E509" s="261"/>
      <c r="F509" s="261"/>
      <c r="G509" s="261"/>
      <c r="H509" s="261"/>
      <c r="I509" s="261"/>
      <c r="J509" s="207">
        <v>248.8</v>
      </c>
    </row>
    <row r="510" spans="1:10" x14ac:dyDescent="0.25">
      <c r="A510" s="262"/>
      <c r="B510" s="262"/>
      <c r="C510" s="262"/>
      <c r="D510" s="262"/>
      <c r="E510" s="262"/>
      <c r="F510" s="262"/>
      <c r="G510" s="262"/>
      <c r="H510" s="262"/>
      <c r="I510" s="262"/>
      <c r="J510" s="262"/>
    </row>
    <row r="511" spans="1:10" x14ac:dyDescent="0.25">
      <c r="A511" s="201" t="s">
        <v>1496</v>
      </c>
      <c r="B511" s="202" t="s">
        <v>1481</v>
      </c>
      <c r="C511" s="202" t="s">
        <v>1482</v>
      </c>
      <c r="D511" s="203" t="s">
        <v>1483</v>
      </c>
      <c r="E511" s="203" t="s">
        <v>1484</v>
      </c>
      <c r="F511" s="203" t="s">
        <v>1485</v>
      </c>
      <c r="G511" s="203" t="s">
        <v>1486</v>
      </c>
      <c r="H511" s="203" t="s">
        <v>1487</v>
      </c>
      <c r="I511" s="203" t="s">
        <v>1488</v>
      </c>
      <c r="J511" s="203" t="s">
        <v>1489</v>
      </c>
    </row>
    <row r="512" spans="1:10" x14ac:dyDescent="0.25">
      <c r="A512" s="204" t="s">
        <v>1554</v>
      </c>
      <c r="B512" s="205" t="s">
        <v>30</v>
      </c>
      <c r="C512" s="205" t="s">
        <v>1555</v>
      </c>
      <c r="D512" s="206">
        <v>0.16927</v>
      </c>
      <c r="E512" s="206">
        <v>1</v>
      </c>
      <c r="F512" s="206">
        <v>63.75</v>
      </c>
      <c r="G512" s="206">
        <v>0</v>
      </c>
      <c r="H512" s="206">
        <v>63.75</v>
      </c>
      <c r="I512" s="206" t="s">
        <v>1493</v>
      </c>
      <c r="J512" s="206">
        <v>10.791</v>
      </c>
    </row>
    <row r="513" spans="1:10" x14ac:dyDescent="0.25">
      <c r="A513" s="204" t="s">
        <v>1587</v>
      </c>
      <c r="B513" s="205" t="s">
        <v>201</v>
      </c>
      <c r="C513" s="205" t="s">
        <v>1588</v>
      </c>
      <c r="D513" s="206">
        <v>4.3423999999999996</v>
      </c>
      <c r="E513" s="206">
        <v>1</v>
      </c>
      <c r="F513" s="206">
        <v>0.69</v>
      </c>
      <c r="G513" s="206">
        <v>0</v>
      </c>
      <c r="H513" s="206">
        <v>0.69</v>
      </c>
      <c r="I513" s="206" t="s">
        <v>1493</v>
      </c>
      <c r="J513" s="206">
        <v>2.996</v>
      </c>
    </row>
    <row r="514" spans="1:10" x14ac:dyDescent="0.25">
      <c r="A514" s="204" t="s">
        <v>1556</v>
      </c>
      <c r="B514" s="205" t="s">
        <v>201</v>
      </c>
      <c r="C514" s="205" t="s">
        <v>1557</v>
      </c>
      <c r="D514" s="206">
        <v>52.136299999999999</v>
      </c>
      <c r="E514" s="206">
        <v>1</v>
      </c>
      <c r="F514" s="206">
        <v>0.34</v>
      </c>
      <c r="G514" s="206">
        <v>0</v>
      </c>
      <c r="H514" s="206">
        <v>0.34</v>
      </c>
      <c r="I514" s="206" t="s">
        <v>1493</v>
      </c>
      <c r="J514" s="206">
        <v>17.725999999999999</v>
      </c>
    </row>
    <row r="515" spans="1:10" x14ac:dyDescent="0.25">
      <c r="A515" s="204" t="s">
        <v>1567</v>
      </c>
      <c r="B515" s="205" t="s">
        <v>30</v>
      </c>
      <c r="C515" s="205" t="s">
        <v>1568</v>
      </c>
      <c r="D515" s="206">
        <v>2.5773999999999998E-2</v>
      </c>
      <c r="E515" s="206">
        <v>1</v>
      </c>
      <c r="F515" s="206">
        <v>77.83</v>
      </c>
      <c r="G515" s="206">
        <v>0</v>
      </c>
      <c r="H515" s="206">
        <v>77.83</v>
      </c>
      <c r="I515" s="206" t="s">
        <v>1493</v>
      </c>
      <c r="J515" s="206">
        <v>2.0059999999999998</v>
      </c>
    </row>
    <row r="516" spans="1:10" x14ac:dyDescent="0.25">
      <c r="A516" s="204" t="s">
        <v>1569</v>
      </c>
      <c r="B516" s="205" t="s">
        <v>30</v>
      </c>
      <c r="C516" s="205" t="s">
        <v>1570</v>
      </c>
      <c r="D516" s="206">
        <v>6.0269999999999997E-2</v>
      </c>
      <c r="E516" s="206">
        <v>1</v>
      </c>
      <c r="F516" s="206">
        <v>77.83</v>
      </c>
      <c r="G516" s="206">
        <v>0</v>
      </c>
      <c r="H516" s="206">
        <v>77.83</v>
      </c>
      <c r="I516" s="206" t="s">
        <v>1493</v>
      </c>
      <c r="J516" s="206">
        <v>4.6909999999999998</v>
      </c>
    </row>
    <row r="517" spans="1:10" x14ac:dyDescent="0.25">
      <c r="A517" s="204" t="s">
        <v>1571</v>
      </c>
      <c r="B517" s="205" t="s">
        <v>300</v>
      </c>
      <c r="C517" s="205" t="s">
        <v>1572</v>
      </c>
      <c r="D517" s="206">
        <v>0.14000000000000001</v>
      </c>
      <c r="E517" s="206">
        <v>1</v>
      </c>
      <c r="F517" s="206">
        <v>10.68</v>
      </c>
      <c r="G517" s="206">
        <v>0</v>
      </c>
      <c r="H517" s="206">
        <v>10.68</v>
      </c>
      <c r="I517" s="206" t="s">
        <v>1493</v>
      </c>
      <c r="J517" s="206">
        <v>1.4950000000000001</v>
      </c>
    </row>
    <row r="518" spans="1:10" x14ac:dyDescent="0.25">
      <c r="A518" s="204" t="s">
        <v>1589</v>
      </c>
      <c r="B518" s="205" t="s">
        <v>300</v>
      </c>
      <c r="C518" s="205" t="s">
        <v>1590</v>
      </c>
      <c r="D518" s="206">
        <v>0.28000000000000003</v>
      </c>
      <c r="E518" s="206">
        <v>1</v>
      </c>
      <c r="F518" s="206">
        <v>29.01</v>
      </c>
      <c r="G518" s="206">
        <v>0</v>
      </c>
      <c r="H518" s="206">
        <v>29.01</v>
      </c>
      <c r="I518" s="206" t="s">
        <v>1493</v>
      </c>
      <c r="J518" s="206">
        <v>8.1229999999999993</v>
      </c>
    </row>
    <row r="519" spans="1:10" x14ac:dyDescent="0.25">
      <c r="A519" s="204" t="s">
        <v>1575</v>
      </c>
      <c r="B519" s="205" t="s">
        <v>201</v>
      </c>
      <c r="C519" s="205" t="s">
        <v>1576</v>
      </c>
      <c r="D519" s="206">
        <v>3.9042500000000002</v>
      </c>
      <c r="E519" s="206">
        <v>1</v>
      </c>
      <c r="F519" s="206">
        <v>3.9</v>
      </c>
      <c r="G519" s="206">
        <v>0</v>
      </c>
      <c r="H519" s="206">
        <v>3.9</v>
      </c>
      <c r="I519" s="206" t="s">
        <v>1493</v>
      </c>
      <c r="J519" s="206">
        <v>15.227</v>
      </c>
    </row>
    <row r="520" spans="1:10" x14ac:dyDescent="0.25">
      <c r="A520" s="204" t="s">
        <v>1591</v>
      </c>
      <c r="B520" s="205" t="s">
        <v>53</v>
      </c>
      <c r="C520" s="205" t="s">
        <v>1592</v>
      </c>
      <c r="D520" s="206">
        <v>36.764000000000003</v>
      </c>
      <c r="E520" s="206">
        <v>1</v>
      </c>
      <c r="F520" s="206">
        <v>1.66</v>
      </c>
      <c r="G520" s="206">
        <v>0</v>
      </c>
      <c r="H520" s="206">
        <v>1.66</v>
      </c>
      <c r="I520" s="206" t="s">
        <v>1493</v>
      </c>
      <c r="J520" s="206">
        <v>61.027999999999999</v>
      </c>
    </row>
    <row r="521" spans="1:10" x14ac:dyDescent="0.25">
      <c r="A521" s="204" t="s">
        <v>1593</v>
      </c>
      <c r="B521" s="205" t="s">
        <v>201</v>
      </c>
      <c r="C521" s="205" t="s">
        <v>1594</v>
      </c>
      <c r="D521" s="206">
        <v>1.2</v>
      </c>
      <c r="E521" s="206">
        <v>1</v>
      </c>
      <c r="F521" s="206">
        <v>4.8600000000000003</v>
      </c>
      <c r="G521" s="206">
        <v>0</v>
      </c>
      <c r="H521" s="206">
        <v>4.8600000000000003</v>
      </c>
      <c r="I521" s="206" t="s">
        <v>1493</v>
      </c>
      <c r="J521" s="206">
        <v>5.8319999999999999</v>
      </c>
    </row>
    <row r="522" spans="1:10" x14ac:dyDescent="0.25">
      <c r="A522" s="204" t="s">
        <v>1577</v>
      </c>
      <c r="B522" s="205" t="s">
        <v>201</v>
      </c>
      <c r="C522" s="205" t="s">
        <v>1578</v>
      </c>
      <c r="D522" s="206">
        <v>4.2000000000000003E-2</v>
      </c>
      <c r="E522" s="206">
        <v>1</v>
      </c>
      <c r="F522" s="206">
        <v>6.71</v>
      </c>
      <c r="G522" s="206">
        <v>0</v>
      </c>
      <c r="H522" s="206">
        <v>6.71</v>
      </c>
      <c r="I522" s="206" t="s">
        <v>1493</v>
      </c>
      <c r="J522" s="206">
        <v>0.28199999999999997</v>
      </c>
    </row>
    <row r="523" spans="1:10" x14ac:dyDescent="0.25">
      <c r="A523" s="204" t="s">
        <v>1540</v>
      </c>
      <c r="B523" s="205" t="s">
        <v>201</v>
      </c>
      <c r="C523" s="205" t="s">
        <v>1541</v>
      </c>
      <c r="D523" s="206">
        <v>6.7900000000000002E-2</v>
      </c>
      <c r="E523" s="206">
        <v>1</v>
      </c>
      <c r="F523" s="206">
        <v>7.06</v>
      </c>
      <c r="G523" s="206">
        <v>0</v>
      </c>
      <c r="H523" s="206">
        <v>7.06</v>
      </c>
      <c r="I523" s="206" t="s">
        <v>1493</v>
      </c>
      <c r="J523" s="206">
        <v>0.47899999999999998</v>
      </c>
    </row>
    <row r="524" spans="1:10" x14ac:dyDescent="0.25">
      <c r="A524" s="204" t="s">
        <v>1579</v>
      </c>
      <c r="B524" s="205" t="s">
        <v>1580</v>
      </c>
      <c r="C524" s="205" t="s">
        <v>1581</v>
      </c>
      <c r="D524" s="206">
        <v>0.112</v>
      </c>
      <c r="E524" s="206">
        <v>1</v>
      </c>
      <c r="F524" s="206">
        <v>14.98</v>
      </c>
      <c r="G524" s="206">
        <v>0</v>
      </c>
      <c r="H524" s="206">
        <v>14.98</v>
      </c>
      <c r="I524" s="206" t="s">
        <v>1493</v>
      </c>
      <c r="J524" s="206">
        <v>1.6779999999999999</v>
      </c>
    </row>
    <row r="525" spans="1:10" ht="11.25" customHeight="1" x14ac:dyDescent="0.25">
      <c r="A525" s="261" t="s">
        <v>1505</v>
      </c>
      <c r="B525" s="261"/>
      <c r="C525" s="261"/>
      <c r="D525" s="261"/>
      <c r="E525" s="261"/>
      <c r="F525" s="261"/>
      <c r="G525" s="261"/>
      <c r="H525" s="261"/>
      <c r="I525" s="261"/>
      <c r="J525" s="207">
        <v>132.35</v>
      </c>
    </row>
    <row r="526" spans="1:10" x14ac:dyDescent="0.25">
      <c r="A526" s="262"/>
      <c r="B526" s="262"/>
      <c r="C526" s="262"/>
      <c r="D526" s="262"/>
      <c r="E526" s="262"/>
      <c r="F526" s="262"/>
      <c r="G526" s="262"/>
      <c r="H526" s="262"/>
      <c r="I526" s="262"/>
      <c r="J526" s="262"/>
    </row>
    <row r="527" spans="1:10" x14ac:dyDescent="0.25">
      <c r="A527" s="201" t="s">
        <v>1148</v>
      </c>
      <c r="B527" s="202" t="s">
        <v>1481</v>
      </c>
      <c r="C527" s="202" t="s">
        <v>1482</v>
      </c>
      <c r="D527" s="203" t="s">
        <v>1483</v>
      </c>
      <c r="E527" s="203" t="s">
        <v>1484</v>
      </c>
      <c r="F527" s="203" t="s">
        <v>1485</v>
      </c>
      <c r="G527" s="203" t="s">
        <v>1486</v>
      </c>
      <c r="H527" s="203" t="s">
        <v>1487</v>
      </c>
      <c r="I527" s="203" t="s">
        <v>1488</v>
      </c>
      <c r="J527" s="203" t="s">
        <v>1489</v>
      </c>
    </row>
    <row r="528" spans="1:10" x14ac:dyDescent="0.25">
      <c r="A528" s="204" t="s">
        <v>1582</v>
      </c>
      <c r="B528" s="205" t="s">
        <v>1491</v>
      </c>
      <c r="C528" s="205" t="s">
        <v>1583</v>
      </c>
      <c r="D528" s="206">
        <v>6.9972000000000006E-2</v>
      </c>
      <c r="E528" s="206">
        <v>1</v>
      </c>
      <c r="F528" s="206">
        <v>23.17</v>
      </c>
      <c r="G528" s="206">
        <v>13.18</v>
      </c>
      <c r="H528" s="206">
        <v>23.17</v>
      </c>
      <c r="I528" s="206" t="s">
        <v>1493</v>
      </c>
      <c r="J528" s="206">
        <v>1.621</v>
      </c>
    </row>
    <row r="529" spans="1:10" ht="11.25" customHeight="1" x14ac:dyDescent="0.25">
      <c r="A529" s="261" t="s">
        <v>1505</v>
      </c>
      <c r="B529" s="261"/>
      <c r="C529" s="261"/>
      <c r="D529" s="261"/>
      <c r="E529" s="261"/>
      <c r="F529" s="261"/>
      <c r="G529" s="261"/>
      <c r="H529" s="261"/>
      <c r="I529" s="261"/>
      <c r="J529" s="207">
        <v>1.62</v>
      </c>
    </row>
    <row r="530" spans="1:10" x14ac:dyDescent="0.25">
      <c r="A530" s="262"/>
      <c r="B530" s="262"/>
      <c r="C530" s="262"/>
      <c r="D530" s="262"/>
      <c r="E530" s="262"/>
      <c r="F530" s="262"/>
      <c r="G530" s="262"/>
      <c r="H530" s="262"/>
      <c r="I530" s="262"/>
      <c r="J530" s="262"/>
    </row>
    <row r="531" spans="1:10" ht="11.25" customHeight="1" x14ac:dyDescent="0.25">
      <c r="A531" s="263" t="s">
        <v>1506</v>
      </c>
      <c r="B531" s="263"/>
      <c r="C531" s="263"/>
      <c r="D531" s="263"/>
      <c r="E531" s="263"/>
      <c r="F531" s="208"/>
      <c r="G531" s="208"/>
      <c r="H531" s="208"/>
      <c r="I531" s="208"/>
      <c r="J531" s="208"/>
    </row>
    <row r="532" spans="1:10" ht="11.25" customHeight="1" x14ac:dyDescent="0.25">
      <c r="A532" s="264" t="s">
        <v>1507</v>
      </c>
      <c r="B532" s="264"/>
      <c r="C532" s="264"/>
      <c r="D532" s="203" t="s">
        <v>1508</v>
      </c>
      <c r="E532" s="203" t="s">
        <v>1509</v>
      </c>
      <c r="F532" s="208"/>
      <c r="G532" s="208"/>
      <c r="H532" s="208"/>
      <c r="I532" s="208"/>
      <c r="J532" s="208"/>
    </row>
    <row r="533" spans="1:10" ht="11.25" customHeight="1" x14ac:dyDescent="0.25">
      <c r="A533" s="257" t="s">
        <v>1510</v>
      </c>
      <c r="B533" s="257"/>
      <c r="C533" s="257"/>
      <c r="D533" s="258">
        <v>128.33000000000001</v>
      </c>
      <c r="E533" s="209">
        <v>248.8</v>
      </c>
      <c r="F533" s="208"/>
      <c r="G533" s="208"/>
      <c r="H533" s="208"/>
      <c r="I533" s="208"/>
      <c r="J533" s="208"/>
    </row>
    <row r="534" spans="1:10" ht="11.25" customHeight="1" x14ac:dyDescent="0.25">
      <c r="A534" s="257" t="s">
        <v>1511</v>
      </c>
      <c r="B534" s="257"/>
      <c r="C534" s="257"/>
      <c r="D534" s="258"/>
      <c r="E534" s="209">
        <v>132.35</v>
      </c>
      <c r="F534" s="208"/>
      <c r="G534" s="208"/>
      <c r="H534" s="208"/>
      <c r="I534" s="208"/>
      <c r="J534" s="208"/>
    </row>
    <row r="535" spans="1:10" ht="11.25" customHeight="1" x14ac:dyDescent="0.25">
      <c r="A535" s="257" t="s">
        <v>1512</v>
      </c>
      <c r="B535" s="257"/>
      <c r="C535" s="257"/>
      <c r="D535" s="258"/>
      <c r="E535" s="209">
        <v>1.62</v>
      </c>
      <c r="F535" s="208"/>
      <c r="G535" s="208"/>
      <c r="H535" s="208"/>
      <c r="I535" s="208"/>
      <c r="J535" s="208"/>
    </row>
    <row r="536" spans="1:10" ht="11.25" customHeight="1" x14ac:dyDescent="0.25">
      <c r="A536" s="257" t="s">
        <v>1513</v>
      </c>
      <c r="B536" s="257"/>
      <c r="C536" s="257"/>
      <c r="D536" s="258"/>
      <c r="E536" s="209">
        <v>1</v>
      </c>
      <c r="F536" s="208"/>
      <c r="G536" s="208"/>
      <c r="H536" s="208"/>
      <c r="I536" s="208"/>
      <c r="J536" s="208"/>
    </row>
    <row r="537" spans="1:10" ht="11.25" customHeight="1" x14ac:dyDescent="0.25">
      <c r="A537" s="257" t="s">
        <v>1514</v>
      </c>
      <c r="B537" s="257"/>
      <c r="C537" s="257"/>
      <c r="D537" s="258"/>
      <c r="E537" s="209">
        <v>250.42</v>
      </c>
      <c r="F537" s="208"/>
      <c r="G537" s="208"/>
      <c r="H537" s="208"/>
      <c r="I537" s="208"/>
      <c r="J537" s="208"/>
    </row>
    <row r="538" spans="1:10" ht="11.25" customHeight="1" x14ac:dyDescent="0.25">
      <c r="A538" s="257" t="s">
        <v>1515</v>
      </c>
      <c r="B538" s="257"/>
      <c r="C538" s="257"/>
      <c r="D538" s="258"/>
      <c r="E538" s="209">
        <v>250.42</v>
      </c>
      <c r="F538" s="208"/>
      <c r="G538" s="208"/>
      <c r="H538" s="208"/>
      <c r="I538" s="208"/>
      <c r="J538" s="208"/>
    </row>
    <row r="539" spans="1:10" ht="11.25" customHeight="1" x14ac:dyDescent="0.25">
      <c r="A539" s="257" t="s">
        <v>1516</v>
      </c>
      <c r="B539" s="257"/>
      <c r="C539" s="257"/>
      <c r="D539" s="258"/>
      <c r="E539" s="209">
        <v>382.77</v>
      </c>
      <c r="F539" s="208"/>
      <c r="G539" s="208"/>
      <c r="H539" s="208"/>
      <c r="I539" s="208"/>
      <c r="J539" s="208"/>
    </row>
    <row r="540" spans="1:10" ht="11.25" customHeight="1" x14ac:dyDescent="0.25">
      <c r="A540" s="257" t="s">
        <v>1517</v>
      </c>
      <c r="B540" s="257"/>
      <c r="C540" s="257"/>
      <c r="D540" s="258"/>
      <c r="E540" s="209"/>
      <c r="F540" s="208"/>
      <c r="G540" s="208"/>
      <c r="H540" s="208"/>
      <c r="I540" s="208"/>
      <c r="J540" s="208"/>
    </row>
    <row r="541" spans="1:10" ht="11.25" customHeight="1" x14ac:dyDescent="0.25">
      <c r="A541" s="259" t="s">
        <v>1518</v>
      </c>
      <c r="B541" s="259"/>
      <c r="C541" s="259"/>
      <c r="D541" s="258"/>
      <c r="E541" s="211">
        <f>SUM(E539:E540)</f>
        <v>382.77</v>
      </c>
      <c r="F541" s="208"/>
      <c r="G541" s="208"/>
      <c r="H541" s="208"/>
      <c r="I541" s="208"/>
      <c r="J541" s="208"/>
    </row>
    <row r="542" spans="1:10" x14ac:dyDescent="0.25">
      <c r="A542" s="20"/>
      <c r="B542" s="20"/>
      <c r="C542" s="20"/>
      <c r="D542" s="61"/>
      <c r="E542" s="20"/>
      <c r="F542" s="20"/>
      <c r="G542" s="20"/>
      <c r="H542" s="20"/>
      <c r="I542" s="20"/>
      <c r="J542" s="20"/>
    </row>
    <row r="543" spans="1:10" x14ac:dyDescent="0.25">
      <c r="A543" s="20"/>
      <c r="B543" s="20"/>
      <c r="C543" s="20"/>
      <c r="D543" s="61"/>
      <c r="E543" s="20"/>
      <c r="F543" s="20"/>
      <c r="G543" s="20"/>
      <c r="H543" s="20"/>
      <c r="I543" s="20"/>
      <c r="J543" s="20"/>
    </row>
    <row r="544" spans="1:10" x14ac:dyDescent="0.25">
      <c r="A544" s="20"/>
      <c r="B544" s="20"/>
      <c r="C544" s="20"/>
      <c r="D544" s="61"/>
      <c r="E544" s="20"/>
      <c r="F544" s="20"/>
      <c r="G544" s="20"/>
      <c r="H544" s="20"/>
      <c r="I544" s="20"/>
      <c r="J544" s="20"/>
    </row>
    <row r="545" spans="1:10" ht="11.25" customHeight="1" x14ac:dyDescent="0.25">
      <c r="A545" s="265" t="s">
        <v>1611</v>
      </c>
      <c r="B545" s="265"/>
      <c r="C545" s="265"/>
      <c r="D545" s="265"/>
      <c r="E545" s="265"/>
      <c r="F545" s="265"/>
      <c r="G545" s="265"/>
      <c r="H545" s="266" t="s">
        <v>1585</v>
      </c>
      <c r="I545" s="266"/>
      <c r="J545" s="266"/>
    </row>
    <row r="546" spans="1:10" ht="11.25" customHeight="1" x14ac:dyDescent="0.25">
      <c r="A546" s="265" t="s">
        <v>1477</v>
      </c>
      <c r="B546" s="265"/>
      <c r="C546" s="265" t="s">
        <v>1612</v>
      </c>
      <c r="D546" s="265"/>
      <c r="E546" s="265" t="s">
        <v>1479</v>
      </c>
      <c r="F546" s="265"/>
      <c r="G546" s="265"/>
      <c r="H546" s="266" t="s">
        <v>1480</v>
      </c>
      <c r="I546" s="266"/>
      <c r="J546" s="266"/>
    </row>
    <row r="547" spans="1:10" x14ac:dyDescent="0.25">
      <c r="A547" s="260"/>
      <c r="B547" s="260"/>
      <c r="C547" s="260"/>
      <c r="D547" s="260"/>
      <c r="E547" s="260"/>
      <c r="F547" s="260"/>
      <c r="G547" s="260"/>
      <c r="H547" s="260"/>
      <c r="I547" s="260"/>
      <c r="J547" s="260"/>
    </row>
    <row r="548" spans="1:10" x14ac:dyDescent="0.25">
      <c r="A548" s="201" t="s">
        <v>1124</v>
      </c>
      <c r="B548" s="202" t="s">
        <v>1481</v>
      </c>
      <c r="C548" s="202" t="s">
        <v>1482</v>
      </c>
      <c r="D548" s="203" t="s">
        <v>1483</v>
      </c>
      <c r="E548" s="203" t="s">
        <v>1484</v>
      </c>
      <c r="F548" s="203" t="s">
        <v>1485</v>
      </c>
      <c r="G548" s="203" t="s">
        <v>1486</v>
      </c>
      <c r="H548" s="203" t="s">
        <v>1487</v>
      </c>
      <c r="I548" s="203" t="s">
        <v>1488</v>
      </c>
      <c r="J548" s="203" t="s">
        <v>1489</v>
      </c>
    </row>
    <row r="549" spans="1:10" ht="11.25" customHeight="1" x14ac:dyDescent="0.25">
      <c r="A549" s="204" t="s">
        <v>1534</v>
      </c>
      <c r="B549" s="205" t="s">
        <v>1491</v>
      </c>
      <c r="C549" s="205" t="s">
        <v>1535</v>
      </c>
      <c r="D549" s="206">
        <v>0.98</v>
      </c>
      <c r="E549" s="206">
        <v>1</v>
      </c>
      <c r="F549" s="206">
        <v>5.42</v>
      </c>
      <c r="G549" s="206">
        <v>0</v>
      </c>
      <c r="H549" s="206">
        <v>12.38</v>
      </c>
      <c r="I549" s="206" t="s">
        <v>1493</v>
      </c>
      <c r="J549" s="206">
        <v>12.132</v>
      </c>
    </row>
    <row r="550" spans="1:10" ht="11.25" customHeight="1" x14ac:dyDescent="0.25">
      <c r="A550" s="204" t="s">
        <v>1599</v>
      </c>
      <c r="B550" s="205" t="s">
        <v>1491</v>
      </c>
      <c r="C550" s="205" t="s">
        <v>1600</v>
      </c>
      <c r="D550" s="206">
        <v>0.98</v>
      </c>
      <c r="E550" s="206">
        <v>1</v>
      </c>
      <c r="F550" s="206">
        <v>6.42</v>
      </c>
      <c r="G550" s="206">
        <v>0</v>
      </c>
      <c r="H550" s="206">
        <v>14.66</v>
      </c>
      <c r="I550" s="206" t="s">
        <v>1493</v>
      </c>
      <c r="J550" s="206">
        <v>14.367000000000001</v>
      </c>
    </row>
    <row r="551" spans="1:10" ht="11.25" customHeight="1" x14ac:dyDescent="0.25">
      <c r="A551" s="261" t="s">
        <v>1505</v>
      </c>
      <c r="B551" s="261"/>
      <c r="C551" s="261"/>
      <c r="D551" s="261"/>
      <c r="E551" s="261"/>
      <c r="F551" s="261"/>
      <c r="G551" s="261"/>
      <c r="H551" s="261"/>
      <c r="I551" s="261"/>
      <c r="J551" s="207">
        <v>26.5</v>
      </c>
    </row>
    <row r="552" spans="1:10" x14ac:dyDescent="0.25">
      <c r="A552" s="262"/>
      <c r="B552" s="262"/>
      <c r="C552" s="262"/>
      <c r="D552" s="262"/>
      <c r="E552" s="262"/>
      <c r="F552" s="262"/>
      <c r="G552" s="262"/>
      <c r="H552" s="262"/>
      <c r="I552" s="262"/>
      <c r="J552" s="262"/>
    </row>
    <row r="553" spans="1:10" x14ac:dyDescent="0.25">
      <c r="A553" s="201" t="s">
        <v>1496</v>
      </c>
      <c r="B553" s="202" t="s">
        <v>1481</v>
      </c>
      <c r="C553" s="202" t="s">
        <v>1482</v>
      </c>
      <c r="D553" s="203" t="s">
        <v>1483</v>
      </c>
      <c r="E553" s="203" t="s">
        <v>1484</v>
      </c>
      <c r="F553" s="203" t="s">
        <v>1485</v>
      </c>
      <c r="G553" s="203" t="s">
        <v>1486</v>
      </c>
      <c r="H553" s="203" t="s">
        <v>1487</v>
      </c>
      <c r="I553" s="203" t="s">
        <v>1488</v>
      </c>
      <c r="J553" s="203" t="s">
        <v>1489</v>
      </c>
    </row>
    <row r="554" spans="1:10" ht="11.25" customHeight="1" x14ac:dyDescent="0.25">
      <c r="A554" s="204" t="s">
        <v>1613</v>
      </c>
      <c r="B554" s="205" t="s">
        <v>53</v>
      </c>
      <c r="C554" s="205" t="s">
        <v>1614</v>
      </c>
      <c r="D554" s="206">
        <v>1</v>
      </c>
      <c r="E554" s="206">
        <v>1</v>
      </c>
      <c r="F554" s="206">
        <v>49.71</v>
      </c>
      <c r="G554" s="206">
        <v>0</v>
      </c>
      <c r="H554" s="206">
        <v>49.71</v>
      </c>
      <c r="I554" s="206" t="s">
        <v>1493</v>
      </c>
      <c r="J554" s="206">
        <v>49.71</v>
      </c>
    </row>
    <row r="555" spans="1:10" ht="11.25" customHeight="1" x14ac:dyDescent="0.25">
      <c r="A555" s="261" t="s">
        <v>1505</v>
      </c>
      <c r="B555" s="261"/>
      <c r="C555" s="261"/>
      <c r="D555" s="261"/>
      <c r="E555" s="261"/>
      <c r="F555" s="261"/>
      <c r="G555" s="261"/>
      <c r="H555" s="261"/>
      <c r="I555" s="261"/>
      <c r="J555" s="207">
        <v>49.71</v>
      </c>
    </row>
    <row r="556" spans="1:10" x14ac:dyDescent="0.25">
      <c r="A556" s="262"/>
      <c r="B556" s="262"/>
      <c r="C556" s="262"/>
      <c r="D556" s="262"/>
      <c r="E556" s="262"/>
      <c r="F556" s="262"/>
      <c r="G556" s="262"/>
      <c r="H556" s="262"/>
      <c r="I556" s="262"/>
      <c r="J556" s="262"/>
    </row>
    <row r="557" spans="1:10" ht="11.25" customHeight="1" x14ac:dyDescent="0.25">
      <c r="A557" s="263" t="s">
        <v>1506</v>
      </c>
      <c r="B557" s="263"/>
      <c r="C557" s="263"/>
      <c r="D557" s="263"/>
      <c r="E557" s="263"/>
      <c r="F557" s="208"/>
      <c r="G557" s="208"/>
      <c r="H557" s="208"/>
      <c r="I557" s="208"/>
      <c r="J557" s="208"/>
    </row>
    <row r="558" spans="1:10" ht="11.25" customHeight="1" x14ac:dyDescent="0.25">
      <c r="A558" s="264" t="s">
        <v>1507</v>
      </c>
      <c r="B558" s="264"/>
      <c r="C558" s="264"/>
      <c r="D558" s="203" t="s">
        <v>1508</v>
      </c>
      <c r="E558" s="203" t="s">
        <v>1509</v>
      </c>
      <c r="F558" s="208"/>
      <c r="G558" s="208"/>
      <c r="H558" s="208"/>
      <c r="I558" s="208"/>
      <c r="J558" s="208"/>
    </row>
    <row r="559" spans="1:10" ht="11.25" customHeight="1" x14ac:dyDescent="0.25">
      <c r="A559" s="257" t="s">
        <v>1510</v>
      </c>
      <c r="B559" s="257"/>
      <c r="C559" s="257"/>
      <c r="D559" s="258">
        <v>128.33000000000001</v>
      </c>
      <c r="E559" s="209">
        <v>26.5</v>
      </c>
      <c r="F559" s="208"/>
      <c r="G559" s="208"/>
      <c r="H559" s="208"/>
      <c r="I559" s="208"/>
      <c r="J559" s="208"/>
    </row>
    <row r="560" spans="1:10" ht="11.25" customHeight="1" x14ac:dyDescent="0.25">
      <c r="A560" s="257" t="s">
        <v>1511</v>
      </c>
      <c r="B560" s="257"/>
      <c r="C560" s="257"/>
      <c r="D560" s="258"/>
      <c r="E560" s="209">
        <v>49.71</v>
      </c>
      <c r="F560" s="208"/>
      <c r="G560" s="208"/>
      <c r="H560" s="208"/>
      <c r="I560" s="208"/>
      <c r="J560" s="208"/>
    </row>
    <row r="561" spans="1:10" ht="11.25" customHeight="1" x14ac:dyDescent="0.25">
      <c r="A561" s="257" t="s">
        <v>1512</v>
      </c>
      <c r="B561" s="257"/>
      <c r="C561" s="257"/>
      <c r="D561" s="258"/>
      <c r="E561" s="209">
        <v>0</v>
      </c>
      <c r="F561" s="208"/>
      <c r="G561" s="208"/>
      <c r="H561" s="208"/>
      <c r="I561" s="208"/>
      <c r="J561" s="208"/>
    </row>
    <row r="562" spans="1:10" ht="11.25" customHeight="1" x14ac:dyDescent="0.25">
      <c r="A562" s="257" t="s">
        <v>1513</v>
      </c>
      <c r="B562" s="257"/>
      <c r="C562" s="257"/>
      <c r="D562" s="258"/>
      <c r="E562" s="209">
        <v>1</v>
      </c>
      <c r="F562" s="208"/>
      <c r="G562" s="208"/>
      <c r="H562" s="208"/>
      <c r="I562" s="208"/>
      <c r="J562" s="208"/>
    </row>
    <row r="563" spans="1:10" ht="11.25" customHeight="1" x14ac:dyDescent="0.25">
      <c r="A563" s="257" t="s">
        <v>1514</v>
      </c>
      <c r="B563" s="257"/>
      <c r="C563" s="257"/>
      <c r="D563" s="258"/>
      <c r="E563" s="209">
        <v>26.5</v>
      </c>
      <c r="F563" s="208"/>
      <c r="G563" s="208"/>
      <c r="H563" s="208"/>
      <c r="I563" s="208"/>
      <c r="J563" s="208"/>
    </row>
    <row r="564" spans="1:10" ht="11.25" customHeight="1" x14ac:dyDescent="0.25">
      <c r="A564" s="257" t="s">
        <v>1515</v>
      </c>
      <c r="B564" s="257"/>
      <c r="C564" s="257"/>
      <c r="D564" s="258"/>
      <c r="E564" s="209">
        <v>26.5</v>
      </c>
      <c r="F564" s="208"/>
      <c r="G564" s="208"/>
      <c r="H564" s="208"/>
      <c r="I564" s="208"/>
      <c r="J564" s="208"/>
    </row>
    <row r="565" spans="1:10" ht="11.25" customHeight="1" x14ac:dyDescent="0.25">
      <c r="A565" s="257" t="s">
        <v>1516</v>
      </c>
      <c r="B565" s="257"/>
      <c r="C565" s="257"/>
      <c r="D565" s="258"/>
      <c r="E565" s="209">
        <v>76.209999999999994</v>
      </c>
      <c r="F565" s="208"/>
      <c r="G565" s="208"/>
      <c r="H565" s="208"/>
      <c r="I565" s="208"/>
      <c r="J565" s="208"/>
    </row>
    <row r="566" spans="1:10" ht="11.25" customHeight="1" x14ac:dyDescent="0.25">
      <c r="A566" s="257" t="s">
        <v>1517</v>
      </c>
      <c r="B566" s="257"/>
      <c r="C566" s="257"/>
      <c r="D566" s="258"/>
      <c r="E566" s="209"/>
      <c r="F566" s="208"/>
      <c r="G566" s="208"/>
      <c r="H566" s="208"/>
      <c r="I566" s="208"/>
      <c r="J566" s="208"/>
    </row>
    <row r="567" spans="1:10" ht="11.25" customHeight="1" x14ac:dyDescent="0.25">
      <c r="A567" s="259" t="s">
        <v>1518</v>
      </c>
      <c r="B567" s="259"/>
      <c r="C567" s="259"/>
      <c r="D567" s="258"/>
      <c r="E567" s="211">
        <f>SUM(E565:E566)</f>
        <v>76.209999999999994</v>
      </c>
      <c r="F567" s="208"/>
      <c r="G567" s="208"/>
      <c r="H567" s="208"/>
      <c r="I567" s="208"/>
      <c r="J567" s="208"/>
    </row>
    <row r="568" spans="1:10" x14ac:dyDescent="0.25">
      <c r="A568" s="20"/>
      <c r="B568" s="20"/>
      <c r="C568" s="20"/>
      <c r="D568" s="61"/>
      <c r="E568" s="20"/>
      <c r="F568" s="20"/>
      <c r="G568" s="20"/>
      <c r="H568" s="20"/>
      <c r="I568" s="20"/>
      <c r="J568" s="20"/>
    </row>
    <row r="569" spans="1:10" x14ac:dyDescent="0.25">
      <c r="A569" s="20"/>
      <c r="B569" s="20"/>
      <c r="C569" s="20"/>
      <c r="D569" s="61"/>
      <c r="E569" s="20"/>
      <c r="F569" s="20"/>
      <c r="G569" s="20"/>
      <c r="H569" s="20"/>
      <c r="I569" s="20"/>
      <c r="J569" s="20"/>
    </row>
    <row r="570" spans="1:10" x14ac:dyDescent="0.25">
      <c r="A570" s="20"/>
      <c r="B570" s="20"/>
      <c r="C570" s="20"/>
      <c r="D570" s="61"/>
      <c r="E570" s="20"/>
      <c r="F570" s="20"/>
      <c r="G570" s="20"/>
      <c r="H570" s="20"/>
      <c r="I570" s="20"/>
      <c r="J570" s="20"/>
    </row>
    <row r="571" spans="1:10" x14ac:dyDescent="0.25">
      <c r="A571" s="20"/>
      <c r="B571" s="20"/>
      <c r="C571" s="20"/>
      <c r="D571" s="61"/>
      <c r="E571" s="20"/>
      <c r="F571" s="20"/>
      <c r="G571" s="20"/>
      <c r="H571" s="20"/>
      <c r="I571" s="20"/>
      <c r="J571" s="20"/>
    </row>
    <row r="572" spans="1:10" x14ac:dyDescent="0.25">
      <c r="A572" s="20"/>
      <c r="B572" s="20"/>
      <c r="C572" s="20"/>
      <c r="D572" s="61"/>
      <c r="E572" s="20"/>
      <c r="F572" s="20"/>
      <c r="G572" s="20"/>
      <c r="H572" s="20"/>
      <c r="I572" s="20"/>
      <c r="J572" s="20"/>
    </row>
    <row r="573" spans="1:10" x14ac:dyDescent="0.25">
      <c r="A573" s="20"/>
      <c r="B573" s="20"/>
      <c r="C573" s="20"/>
      <c r="D573" s="61"/>
      <c r="E573" s="20"/>
      <c r="F573" s="20"/>
      <c r="G573" s="20"/>
      <c r="H573" s="20"/>
      <c r="I573" s="20"/>
      <c r="J573" s="20"/>
    </row>
    <row r="574" spans="1:10" x14ac:dyDescent="0.25">
      <c r="A574" s="20"/>
      <c r="B574" s="20"/>
      <c r="C574" s="20"/>
      <c r="D574" s="61"/>
      <c r="E574" s="20"/>
      <c r="F574" s="20"/>
      <c r="G574" s="20"/>
      <c r="H574" s="20"/>
      <c r="I574" s="20"/>
      <c r="J574" s="20"/>
    </row>
    <row r="575" spans="1:10" x14ac:dyDescent="0.25">
      <c r="A575" s="20"/>
      <c r="B575" s="20"/>
      <c r="C575" s="20"/>
      <c r="D575" s="61"/>
      <c r="E575" s="20"/>
      <c r="F575" s="20"/>
      <c r="G575" s="20"/>
      <c r="H575" s="20"/>
      <c r="I575" s="20"/>
      <c r="J575" s="20"/>
    </row>
    <row r="576" spans="1:10" x14ac:dyDescent="0.25">
      <c r="A576" s="20"/>
      <c r="B576" s="20"/>
      <c r="C576" s="20"/>
      <c r="D576" s="61"/>
      <c r="E576" s="20"/>
      <c r="F576" s="20"/>
      <c r="G576" s="20"/>
      <c r="H576" s="20"/>
      <c r="I576" s="20"/>
      <c r="J576" s="20"/>
    </row>
    <row r="577" spans="1:10" x14ac:dyDescent="0.25">
      <c r="A577" s="20"/>
      <c r="B577" s="20"/>
      <c r="C577" s="20"/>
      <c r="D577" s="61"/>
      <c r="E577" s="20"/>
      <c r="F577" s="20"/>
      <c r="G577" s="20"/>
      <c r="H577" s="20"/>
      <c r="I577" s="20"/>
      <c r="J577" s="20"/>
    </row>
    <row r="578" spans="1:10" x14ac:dyDescent="0.25">
      <c r="A578" s="20"/>
      <c r="B578" s="20"/>
      <c r="C578" s="20"/>
      <c r="D578" s="61"/>
      <c r="E578" s="20"/>
      <c r="F578" s="20"/>
      <c r="G578" s="20"/>
      <c r="H578" s="20"/>
      <c r="I578" s="20"/>
      <c r="J578" s="20"/>
    </row>
    <row r="579" spans="1:10" x14ac:dyDescent="0.25">
      <c r="A579" s="20"/>
      <c r="B579" s="20"/>
      <c r="C579" s="20"/>
      <c r="D579" s="61"/>
      <c r="E579" s="20"/>
      <c r="F579" s="20"/>
      <c r="G579" s="20"/>
      <c r="H579" s="20"/>
      <c r="I579" s="20"/>
      <c r="J579" s="20"/>
    </row>
    <row r="580" spans="1:10" x14ac:dyDescent="0.25">
      <c r="A580" s="20"/>
      <c r="B580" s="20"/>
      <c r="C580" s="20"/>
      <c r="D580" s="61"/>
      <c r="E580" s="20"/>
      <c r="F580" s="20"/>
      <c r="G580" s="20"/>
      <c r="H580" s="20"/>
      <c r="I580" s="20"/>
      <c r="J580" s="20"/>
    </row>
    <row r="581" spans="1:10" x14ac:dyDescent="0.25">
      <c r="A581" s="20"/>
      <c r="B581" s="20"/>
      <c r="C581" s="20"/>
      <c r="D581" s="61"/>
      <c r="E581" s="20"/>
      <c r="F581" s="20"/>
      <c r="G581" s="20"/>
      <c r="H581" s="20"/>
      <c r="I581" s="20"/>
      <c r="J581" s="20"/>
    </row>
    <row r="582" spans="1:10" x14ac:dyDescent="0.25">
      <c r="A582" s="20"/>
      <c r="B582" s="20"/>
      <c r="C582" s="20"/>
      <c r="D582" s="61"/>
      <c r="E582" s="20"/>
      <c r="F582" s="20"/>
      <c r="G582" s="20"/>
      <c r="H582" s="20"/>
      <c r="I582" s="20"/>
      <c r="J582" s="20"/>
    </row>
    <row r="583" spans="1:10" x14ac:dyDescent="0.25">
      <c r="A583" s="20"/>
      <c r="B583" s="20"/>
      <c r="C583" s="20"/>
      <c r="D583" s="61"/>
      <c r="E583" s="20"/>
      <c r="F583" s="20"/>
      <c r="G583" s="20"/>
      <c r="H583" s="20"/>
      <c r="I583" s="20"/>
      <c r="J583" s="20"/>
    </row>
    <row r="584" spans="1:10" x14ac:dyDescent="0.25">
      <c r="A584" s="20"/>
      <c r="B584" s="20"/>
      <c r="C584" s="20"/>
      <c r="D584" s="61"/>
      <c r="E584" s="20"/>
      <c r="F584" s="20"/>
      <c r="G584" s="20"/>
      <c r="H584" s="20"/>
      <c r="I584" s="20"/>
      <c r="J584" s="20"/>
    </row>
    <row r="585" spans="1:10" x14ac:dyDescent="0.25">
      <c r="A585" s="20"/>
      <c r="B585" s="20"/>
      <c r="C585" s="20"/>
      <c r="D585" s="61"/>
      <c r="E585" s="20"/>
      <c r="F585" s="20"/>
      <c r="G585" s="20"/>
      <c r="H585" s="20"/>
      <c r="I585" s="20"/>
      <c r="J585" s="20"/>
    </row>
    <row r="586" spans="1:10" x14ac:dyDescent="0.25">
      <c r="A586" s="20"/>
      <c r="B586" s="20"/>
      <c r="C586" s="20"/>
      <c r="D586" s="61"/>
      <c r="E586" s="20"/>
      <c r="F586" s="20"/>
      <c r="G586" s="20"/>
      <c r="H586" s="20"/>
      <c r="I586" s="20"/>
      <c r="J586" s="20"/>
    </row>
    <row r="587" spans="1:10" x14ac:dyDescent="0.25">
      <c r="A587" s="20"/>
      <c r="B587" s="20"/>
      <c r="C587" s="20"/>
      <c r="D587" s="61"/>
      <c r="E587" s="20"/>
      <c r="F587" s="20"/>
      <c r="G587" s="20"/>
      <c r="H587" s="20"/>
      <c r="I587" s="20"/>
      <c r="J587" s="20"/>
    </row>
    <row r="588" spans="1:10" x14ac:dyDescent="0.25">
      <c r="A588" s="20"/>
      <c r="B588" s="20"/>
      <c r="C588" s="20"/>
      <c r="D588" s="61"/>
      <c r="E588" s="20"/>
      <c r="F588" s="20"/>
      <c r="G588" s="20"/>
      <c r="H588" s="20"/>
      <c r="I588" s="20"/>
      <c r="J588" s="20"/>
    </row>
    <row r="589" spans="1:10" x14ac:dyDescent="0.25">
      <c r="A589" s="20"/>
      <c r="B589" s="20"/>
      <c r="C589" s="20"/>
      <c r="D589" s="61"/>
      <c r="E589" s="20"/>
      <c r="F589" s="20"/>
      <c r="G589" s="20"/>
      <c r="H589" s="20"/>
      <c r="I589" s="20"/>
      <c r="J589" s="20"/>
    </row>
    <row r="590" spans="1:10" x14ac:dyDescent="0.25">
      <c r="A590" s="20"/>
      <c r="B590" s="20"/>
      <c r="C590" s="20"/>
      <c r="D590" s="61"/>
      <c r="E590" s="20"/>
      <c r="F590" s="20"/>
      <c r="G590" s="20"/>
      <c r="H590" s="20"/>
      <c r="I590" s="20"/>
      <c r="J590" s="20"/>
    </row>
    <row r="591" spans="1:10" ht="11.25" customHeight="1" x14ac:dyDescent="0.25">
      <c r="A591" s="265" t="s">
        <v>1615</v>
      </c>
      <c r="B591" s="265"/>
      <c r="C591" s="265"/>
      <c r="D591" s="265"/>
      <c r="E591" s="265"/>
      <c r="F591" s="265"/>
      <c r="G591" s="265"/>
      <c r="H591" s="266" t="s">
        <v>1565</v>
      </c>
      <c r="I591" s="266"/>
      <c r="J591" s="266"/>
    </row>
    <row r="592" spans="1:10" ht="11.25" customHeight="1" x14ac:dyDescent="0.25">
      <c r="A592" s="265" t="s">
        <v>1477</v>
      </c>
      <c r="B592" s="265"/>
      <c r="C592" s="265" t="s">
        <v>1616</v>
      </c>
      <c r="D592" s="265"/>
      <c r="E592" s="265" t="s">
        <v>1479</v>
      </c>
      <c r="F592" s="265"/>
      <c r="G592" s="265"/>
      <c r="H592" s="266" t="s">
        <v>1528</v>
      </c>
      <c r="I592" s="266"/>
      <c r="J592" s="266"/>
    </row>
    <row r="593" spans="1:10" x14ac:dyDescent="0.25">
      <c r="A593" s="212"/>
      <c r="B593" s="212"/>
      <c r="C593" s="212"/>
      <c r="D593" s="212"/>
      <c r="E593" s="212"/>
      <c r="F593" s="212"/>
      <c r="G593" s="212"/>
      <c r="H593" s="179"/>
      <c r="I593" s="179"/>
      <c r="J593" s="179"/>
    </row>
    <row r="594" spans="1:10" x14ac:dyDescent="0.25">
      <c r="A594" s="201" t="s">
        <v>1124</v>
      </c>
      <c r="B594" s="202" t="s">
        <v>1481</v>
      </c>
      <c r="C594" s="202" t="s">
        <v>1482</v>
      </c>
      <c r="D594" s="203" t="s">
        <v>1483</v>
      </c>
      <c r="E594" s="203" t="s">
        <v>1484</v>
      </c>
      <c r="F594" s="203" t="s">
        <v>1485</v>
      </c>
      <c r="G594" s="203" t="s">
        <v>1486</v>
      </c>
      <c r="H594" s="203" t="s">
        <v>1487</v>
      </c>
      <c r="I594" s="203" t="s">
        <v>1488</v>
      </c>
      <c r="J594" s="203" t="s">
        <v>1489</v>
      </c>
    </row>
    <row r="595" spans="1:10" x14ac:dyDescent="0.25">
      <c r="A595" s="204" t="s">
        <v>1534</v>
      </c>
      <c r="B595" s="205" t="s">
        <v>1491</v>
      </c>
      <c r="C595" s="205" t="s">
        <v>1535</v>
      </c>
      <c r="D595" s="206">
        <v>0.4</v>
      </c>
      <c r="E595" s="206">
        <v>1</v>
      </c>
      <c r="F595" s="206">
        <v>5.42</v>
      </c>
      <c r="G595" s="206">
        <v>0</v>
      </c>
      <c r="H595" s="206">
        <v>12.38</v>
      </c>
      <c r="I595" s="206" t="s">
        <v>1493</v>
      </c>
      <c r="J595" s="206">
        <v>4.952</v>
      </c>
    </row>
    <row r="596" spans="1:10" x14ac:dyDescent="0.25">
      <c r="A596" s="204" t="s">
        <v>1617</v>
      </c>
      <c r="B596" s="205" t="s">
        <v>1491</v>
      </c>
      <c r="C596" s="205" t="s">
        <v>1618</v>
      </c>
      <c r="D596" s="206">
        <v>0.4</v>
      </c>
      <c r="E596" s="206">
        <v>1</v>
      </c>
      <c r="F596" s="206">
        <v>6.42</v>
      </c>
      <c r="G596" s="206">
        <v>0</v>
      </c>
      <c r="H596" s="206">
        <v>14.66</v>
      </c>
      <c r="I596" s="206" t="s">
        <v>1493</v>
      </c>
      <c r="J596" s="206">
        <v>5.8639999999999999</v>
      </c>
    </row>
    <row r="597" spans="1:10" ht="11.25" customHeight="1" x14ac:dyDescent="0.25">
      <c r="A597" s="261" t="s">
        <v>1505</v>
      </c>
      <c r="B597" s="261"/>
      <c r="C597" s="261"/>
      <c r="D597" s="261"/>
      <c r="E597" s="261"/>
      <c r="F597" s="261"/>
      <c r="G597" s="261"/>
      <c r="H597" s="261"/>
      <c r="I597" s="261"/>
      <c r="J597" s="207">
        <v>10.82</v>
      </c>
    </row>
    <row r="598" spans="1:10" x14ac:dyDescent="0.25">
      <c r="A598" s="262"/>
      <c r="B598" s="262"/>
      <c r="C598" s="262"/>
      <c r="D598" s="262"/>
      <c r="E598" s="262"/>
      <c r="F598" s="262"/>
      <c r="G598" s="262"/>
      <c r="H598" s="262"/>
      <c r="I598" s="262"/>
      <c r="J598" s="262"/>
    </row>
    <row r="599" spans="1:10" x14ac:dyDescent="0.25">
      <c r="A599" s="201" t="s">
        <v>1496</v>
      </c>
      <c r="B599" s="202" t="s">
        <v>1481</v>
      </c>
      <c r="C599" s="202" t="s">
        <v>1482</v>
      </c>
      <c r="D599" s="203" t="s">
        <v>1483</v>
      </c>
      <c r="E599" s="203" t="s">
        <v>1484</v>
      </c>
      <c r="F599" s="203" t="s">
        <v>1485</v>
      </c>
      <c r="G599" s="203" t="s">
        <v>1486</v>
      </c>
      <c r="H599" s="203" t="s">
        <v>1487</v>
      </c>
      <c r="I599" s="203" t="s">
        <v>1488</v>
      </c>
      <c r="J599" s="203" t="s">
        <v>1489</v>
      </c>
    </row>
    <row r="600" spans="1:10" x14ac:dyDescent="0.25">
      <c r="A600" s="204" t="s">
        <v>1619</v>
      </c>
      <c r="B600" s="205" t="s">
        <v>300</v>
      </c>
      <c r="C600" s="205" t="s">
        <v>1620</v>
      </c>
      <c r="D600" s="206">
        <v>1</v>
      </c>
      <c r="E600" s="206">
        <v>1</v>
      </c>
      <c r="F600" s="206">
        <v>51.14</v>
      </c>
      <c r="G600" s="206">
        <v>0</v>
      </c>
      <c r="H600" s="206">
        <v>51.14</v>
      </c>
      <c r="I600" s="206" t="s">
        <v>1493</v>
      </c>
      <c r="J600" s="206">
        <v>51.14</v>
      </c>
    </row>
    <row r="601" spans="1:10" ht="11.25" customHeight="1" x14ac:dyDescent="0.25">
      <c r="A601" s="261" t="s">
        <v>1505</v>
      </c>
      <c r="B601" s="261"/>
      <c r="C601" s="261"/>
      <c r="D601" s="261"/>
      <c r="E601" s="261"/>
      <c r="F601" s="261"/>
      <c r="G601" s="261"/>
      <c r="H601" s="261"/>
      <c r="I601" s="261"/>
      <c r="J601" s="207">
        <v>51.14</v>
      </c>
    </row>
    <row r="602" spans="1:10" x14ac:dyDescent="0.25">
      <c r="A602" s="262"/>
      <c r="B602" s="262"/>
      <c r="C602" s="262"/>
      <c r="D602" s="262"/>
      <c r="E602" s="262"/>
      <c r="F602" s="262"/>
      <c r="G602" s="262"/>
      <c r="H602" s="262"/>
      <c r="I602" s="262"/>
      <c r="J602" s="262"/>
    </row>
    <row r="603" spans="1:10" ht="11.25" customHeight="1" x14ac:dyDescent="0.25">
      <c r="A603" s="263" t="s">
        <v>1506</v>
      </c>
      <c r="B603" s="263"/>
      <c r="C603" s="263"/>
      <c r="D603" s="263"/>
      <c r="E603" s="263"/>
      <c r="F603" s="208"/>
      <c r="G603" s="208"/>
      <c r="H603" s="208"/>
      <c r="I603" s="208"/>
      <c r="J603" s="208"/>
    </row>
    <row r="604" spans="1:10" ht="11.25" customHeight="1" x14ac:dyDescent="0.25">
      <c r="A604" s="264" t="s">
        <v>1507</v>
      </c>
      <c r="B604" s="264"/>
      <c r="C604" s="264"/>
      <c r="D604" s="203" t="s">
        <v>1508</v>
      </c>
      <c r="E604" s="203" t="s">
        <v>1509</v>
      </c>
      <c r="F604" s="208"/>
      <c r="G604" s="208"/>
      <c r="H604" s="208"/>
      <c r="I604" s="208"/>
      <c r="J604" s="208"/>
    </row>
    <row r="605" spans="1:10" ht="11.25" customHeight="1" x14ac:dyDescent="0.25">
      <c r="A605" s="257" t="s">
        <v>1510</v>
      </c>
      <c r="B605" s="257"/>
      <c r="C605" s="257"/>
      <c r="D605" s="258">
        <v>128.33000000000001</v>
      </c>
      <c r="E605" s="209">
        <v>10.82</v>
      </c>
      <c r="F605" s="208"/>
      <c r="G605" s="208"/>
      <c r="H605" s="208"/>
      <c r="I605" s="208"/>
      <c r="J605" s="208"/>
    </row>
    <row r="606" spans="1:10" ht="11.25" customHeight="1" x14ac:dyDescent="0.25">
      <c r="A606" s="257" t="s">
        <v>1511</v>
      </c>
      <c r="B606" s="257"/>
      <c r="C606" s="257"/>
      <c r="D606" s="258"/>
      <c r="E606" s="209">
        <v>51.14</v>
      </c>
      <c r="F606" s="208"/>
      <c r="G606" s="208"/>
      <c r="H606" s="208"/>
      <c r="I606" s="208"/>
      <c r="J606" s="208"/>
    </row>
    <row r="607" spans="1:10" ht="11.25" customHeight="1" x14ac:dyDescent="0.25">
      <c r="A607" s="257" t="s">
        <v>1512</v>
      </c>
      <c r="B607" s="257"/>
      <c r="C607" s="257"/>
      <c r="D607" s="258"/>
      <c r="E607" s="209">
        <v>0</v>
      </c>
      <c r="F607" s="208"/>
      <c r="G607" s="208"/>
      <c r="H607" s="208"/>
      <c r="I607" s="208"/>
      <c r="J607" s="208"/>
    </row>
    <row r="608" spans="1:10" ht="11.25" customHeight="1" x14ac:dyDescent="0.25">
      <c r="A608" s="257" t="s">
        <v>1513</v>
      </c>
      <c r="B608" s="257"/>
      <c r="C608" s="257"/>
      <c r="D608" s="258"/>
      <c r="E608" s="209">
        <v>1</v>
      </c>
      <c r="F608" s="208"/>
      <c r="G608" s="208"/>
      <c r="H608" s="208"/>
      <c r="I608" s="208"/>
      <c r="J608" s="208"/>
    </row>
    <row r="609" spans="1:10" ht="11.25" customHeight="1" x14ac:dyDescent="0.25">
      <c r="A609" s="257" t="s">
        <v>1514</v>
      </c>
      <c r="B609" s="257"/>
      <c r="C609" s="257"/>
      <c r="D609" s="258"/>
      <c r="E609" s="209">
        <v>10.82</v>
      </c>
      <c r="F609" s="208"/>
      <c r="G609" s="208"/>
      <c r="H609" s="208"/>
      <c r="I609" s="208"/>
      <c r="J609" s="208"/>
    </row>
    <row r="610" spans="1:10" ht="11.25" customHeight="1" x14ac:dyDescent="0.25">
      <c r="A610" s="257" t="s">
        <v>1515</v>
      </c>
      <c r="B610" s="257"/>
      <c r="C610" s="257"/>
      <c r="D610" s="258"/>
      <c r="E610" s="209">
        <v>10.82</v>
      </c>
      <c r="F610" s="208"/>
      <c r="G610" s="208"/>
      <c r="H610" s="208"/>
      <c r="I610" s="208"/>
      <c r="J610" s="208"/>
    </row>
    <row r="611" spans="1:10" ht="11.25" customHeight="1" x14ac:dyDescent="0.25">
      <c r="A611" s="257" t="s">
        <v>1516</v>
      </c>
      <c r="B611" s="257"/>
      <c r="C611" s="257"/>
      <c r="D611" s="258"/>
      <c r="E611" s="209">
        <v>61.96</v>
      </c>
      <c r="F611" s="208"/>
      <c r="G611" s="208"/>
      <c r="H611" s="208"/>
      <c r="I611" s="208"/>
      <c r="J611" s="208"/>
    </row>
    <row r="612" spans="1:10" ht="11.25" customHeight="1" x14ac:dyDescent="0.25">
      <c r="A612" s="257" t="s">
        <v>1517</v>
      </c>
      <c r="B612" s="257"/>
      <c r="C612" s="257"/>
      <c r="D612" s="258"/>
      <c r="E612" s="209"/>
      <c r="F612" s="208"/>
      <c r="G612" s="208"/>
      <c r="H612" s="208"/>
      <c r="I612" s="208"/>
      <c r="J612" s="208"/>
    </row>
    <row r="613" spans="1:10" ht="11.25" customHeight="1" x14ac:dyDescent="0.25">
      <c r="A613" s="259" t="s">
        <v>1518</v>
      </c>
      <c r="B613" s="259"/>
      <c r="C613" s="259"/>
      <c r="D613" s="258"/>
      <c r="E613" s="211">
        <f>SUM(E611:E612)</f>
        <v>61.96</v>
      </c>
      <c r="F613" s="208"/>
      <c r="G613" s="208"/>
      <c r="H613" s="208"/>
      <c r="I613" s="208"/>
      <c r="J613" s="208"/>
    </row>
    <row r="614" spans="1:10" x14ac:dyDescent="0.25">
      <c r="A614" s="20"/>
      <c r="B614" s="20"/>
      <c r="C614" s="20"/>
      <c r="D614" s="61"/>
      <c r="E614" s="20"/>
      <c r="F614" s="20"/>
      <c r="G614" s="20"/>
      <c r="H614" s="20"/>
      <c r="I614" s="20"/>
      <c r="J614" s="20"/>
    </row>
    <row r="615" spans="1:10" x14ac:dyDescent="0.25">
      <c r="A615" s="20"/>
      <c r="B615" s="20"/>
      <c r="C615" s="20"/>
      <c r="D615" s="61"/>
      <c r="E615" s="20"/>
      <c r="F615" s="20"/>
      <c r="G615" s="20"/>
      <c r="H615" s="20"/>
      <c r="I615" s="20"/>
      <c r="J615" s="20"/>
    </row>
    <row r="616" spans="1:10" x14ac:dyDescent="0.25">
      <c r="A616" s="20"/>
      <c r="B616" s="20"/>
      <c r="C616" s="20"/>
      <c r="D616" s="61"/>
      <c r="E616" s="20"/>
      <c r="F616" s="20"/>
      <c r="G616" s="20"/>
      <c r="H616" s="20"/>
      <c r="I616" s="20"/>
      <c r="J616" s="20"/>
    </row>
    <row r="617" spans="1:10" x14ac:dyDescent="0.25">
      <c r="A617" s="20"/>
      <c r="B617" s="20"/>
      <c r="C617" s="20"/>
      <c r="D617" s="61"/>
      <c r="E617" s="20"/>
      <c r="F617" s="20"/>
      <c r="G617" s="20"/>
      <c r="H617" s="20"/>
      <c r="I617" s="20"/>
      <c r="J617" s="20"/>
    </row>
    <row r="618" spans="1:10" x14ac:dyDescent="0.25">
      <c r="A618" s="20"/>
      <c r="B618" s="20"/>
      <c r="C618" s="20"/>
      <c r="D618" s="61"/>
      <c r="E618" s="20"/>
      <c r="F618" s="20"/>
      <c r="G618" s="20"/>
      <c r="H618" s="20"/>
      <c r="I618" s="20"/>
      <c r="J618" s="20"/>
    </row>
    <row r="619" spans="1:10" x14ac:dyDescent="0.25">
      <c r="A619" s="20"/>
      <c r="B619" s="20"/>
      <c r="C619" s="20"/>
      <c r="D619" s="61"/>
      <c r="E619" s="20"/>
      <c r="F619" s="20"/>
      <c r="G619" s="20"/>
      <c r="H619" s="20"/>
      <c r="I619" s="20"/>
      <c r="J619" s="20"/>
    </row>
    <row r="620" spans="1:10" x14ac:dyDescent="0.25">
      <c r="A620" s="20"/>
      <c r="B620" s="20"/>
      <c r="C620" s="20"/>
      <c r="D620" s="61"/>
      <c r="E620" s="20"/>
      <c r="F620" s="20"/>
      <c r="G620" s="20"/>
      <c r="H620" s="20"/>
      <c r="I620" s="20"/>
      <c r="J620" s="20"/>
    </row>
    <row r="621" spans="1:10" x14ac:dyDescent="0.25">
      <c r="A621" s="20"/>
      <c r="B621" s="20"/>
      <c r="C621" s="20"/>
      <c r="D621" s="61"/>
      <c r="E621" s="20"/>
      <c r="F621" s="20"/>
      <c r="G621" s="20"/>
      <c r="H621" s="20"/>
      <c r="I621" s="20"/>
      <c r="J621" s="20"/>
    </row>
    <row r="622" spans="1:10" x14ac:dyDescent="0.25">
      <c r="A622" s="20"/>
      <c r="B622" s="20"/>
      <c r="C622" s="20"/>
      <c r="D622" s="61"/>
      <c r="E622" s="20"/>
      <c r="F622" s="20"/>
      <c r="G622" s="20"/>
      <c r="H622" s="20"/>
      <c r="I622" s="20"/>
      <c r="J622" s="20"/>
    </row>
    <row r="623" spans="1:10" x14ac:dyDescent="0.25">
      <c r="A623" s="20"/>
      <c r="B623" s="20"/>
      <c r="C623" s="20"/>
      <c r="D623" s="61"/>
      <c r="E623" s="20"/>
      <c r="F623" s="20"/>
      <c r="G623" s="20"/>
      <c r="H623" s="20"/>
      <c r="I623" s="20"/>
      <c r="J623" s="20"/>
    </row>
    <row r="624" spans="1:10" x14ac:dyDescent="0.25">
      <c r="A624" s="20"/>
      <c r="B624" s="20"/>
      <c r="C624" s="20"/>
      <c r="D624" s="61"/>
      <c r="E624" s="20"/>
      <c r="F624" s="20"/>
      <c r="G624" s="20"/>
      <c r="H624" s="20"/>
      <c r="I624" s="20"/>
      <c r="J624" s="20"/>
    </row>
    <row r="625" spans="1:10" x14ac:dyDescent="0.25">
      <c r="A625" s="20"/>
      <c r="B625" s="20"/>
      <c r="C625" s="20"/>
      <c r="D625" s="61"/>
      <c r="E625" s="20"/>
      <c r="F625" s="20"/>
      <c r="G625" s="20"/>
      <c r="H625" s="20"/>
      <c r="I625" s="20"/>
      <c r="J625" s="20"/>
    </row>
    <row r="626" spans="1:10" x14ac:dyDescent="0.25">
      <c r="A626" s="20"/>
      <c r="B626" s="20"/>
      <c r="C626" s="20"/>
      <c r="D626" s="61"/>
      <c r="E626" s="20"/>
      <c r="F626" s="20"/>
      <c r="G626" s="20"/>
      <c r="H626" s="20"/>
      <c r="I626" s="20"/>
      <c r="J626" s="20"/>
    </row>
    <row r="627" spans="1:10" x14ac:dyDescent="0.25">
      <c r="A627" s="20"/>
      <c r="B627" s="20"/>
      <c r="C627" s="20"/>
      <c r="D627" s="61"/>
      <c r="E627" s="20"/>
      <c r="F627" s="20"/>
      <c r="G627" s="20"/>
      <c r="H627" s="20"/>
      <c r="I627" s="20"/>
      <c r="J627" s="20"/>
    </row>
    <row r="628" spans="1:10" x14ac:dyDescent="0.25">
      <c r="A628" s="20"/>
      <c r="B628" s="20"/>
      <c r="C628" s="20"/>
      <c r="D628" s="61"/>
      <c r="E628" s="20"/>
      <c r="F628" s="20"/>
      <c r="G628" s="20"/>
      <c r="H628" s="20"/>
      <c r="I628" s="20"/>
      <c r="J628" s="20"/>
    </row>
    <row r="629" spans="1:10" x14ac:dyDescent="0.25">
      <c r="A629" s="20"/>
      <c r="B629" s="20"/>
      <c r="C629" s="20"/>
      <c r="D629" s="61"/>
      <c r="E629" s="20"/>
      <c r="F629" s="20"/>
      <c r="G629" s="20"/>
      <c r="H629" s="20"/>
      <c r="I629" s="20"/>
      <c r="J629" s="20"/>
    </row>
    <row r="630" spans="1:10" x14ac:dyDescent="0.25">
      <c r="A630" s="20"/>
      <c r="B630" s="20"/>
      <c r="C630" s="20"/>
      <c r="D630" s="61"/>
      <c r="E630" s="20"/>
      <c r="F630" s="20"/>
      <c r="G630" s="20"/>
      <c r="H630" s="20"/>
      <c r="I630" s="20"/>
      <c r="J630" s="20"/>
    </row>
    <row r="631" spans="1:10" x14ac:dyDescent="0.25">
      <c r="A631" s="20"/>
      <c r="B631" s="20"/>
      <c r="C631" s="20"/>
      <c r="D631" s="61"/>
      <c r="E631" s="20"/>
      <c r="F631" s="20"/>
      <c r="G631" s="20"/>
      <c r="H631" s="20"/>
      <c r="I631" s="20"/>
      <c r="J631" s="20"/>
    </row>
    <row r="632" spans="1:10" x14ac:dyDescent="0.25">
      <c r="A632" s="20"/>
      <c r="B632" s="20"/>
      <c r="C632" s="20"/>
      <c r="D632" s="61"/>
      <c r="E632" s="20"/>
      <c r="F632" s="20"/>
      <c r="G632" s="20"/>
      <c r="H632" s="20"/>
      <c r="I632" s="20"/>
      <c r="J632" s="20"/>
    </row>
    <row r="633" spans="1:10" x14ac:dyDescent="0.25">
      <c r="A633" s="20"/>
      <c r="B633" s="20"/>
      <c r="C633" s="20"/>
      <c r="D633" s="61"/>
      <c r="E633" s="20"/>
      <c r="F633" s="20"/>
      <c r="G633" s="20"/>
      <c r="H633" s="20"/>
      <c r="I633" s="20"/>
      <c r="J633" s="20"/>
    </row>
    <row r="634" spans="1:10" x14ac:dyDescent="0.25">
      <c r="A634" s="20"/>
      <c r="B634" s="20"/>
      <c r="C634" s="20"/>
      <c r="D634" s="61"/>
      <c r="E634" s="20"/>
      <c r="F634" s="20"/>
      <c r="G634" s="20"/>
      <c r="H634" s="20"/>
      <c r="I634" s="20"/>
      <c r="J634" s="20"/>
    </row>
    <row r="635" spans="1:10" x14ac:dyDescent="0.25">
      <c r="A635" s="20"/>
      <c r="B635" s="20"/>
      <c r="C635" s="20"/>
      <c r="D635" s="61"/>
      <c r="E635" s="20"/>
      <c r="F635" s="20"/>
      <c r="G635" s="20"/>
      <c r="H635" s="20"/>
      <c r="I635" s="20"/>
      <c r="J635" s="20"/>
    </row>
    <row r="636" spans="1:10" x14ac:dyDescent="0.25">
      <c r="A636" s="20"/>
      <c r="B636" s="20"/>
      <c r="C636" s="20"/>
      <c r="D636" s="61"/>
      <c r="E636" s="20"/>
      <c r="F636" s="20"/>
      <c r="G636" s="20"/>
      <c r="H636" s="20"/>
      <c r="I636" s="20"/>
      <c r="J636" s="20"/>
    </row>
    <row r="637" spans="1:10" ht="11.25" customHeight="1" x14ac:dyDescent="0.25">
      <c r="A637" s="265" t="s">
        <v>1621</v>
      </c>
      <c r="B637" s="265"/>
      <c r="C637" s="265"/>
      <c r="D637" s="265"/>
      <c r="E637" s="265"/>
      <c r="F637" s="265"/>
      <c r="G637" s="265"/>
      <c r="H637" s="266" t="s">
        <v>1565</v>
      </c>
      <c r="I637" s="266"/>
      <c r="J637" s="266"/>
    </row>
    <row r="638" spans="1:10" ht="11.25" customHeight="1" x14ac:dyDescent="0.25">
      <c r="A638" s="265" t="s">
        <v>1477</v>
      </c>
      <c r="B638" s="265"/>
      <c r="C638" s="265" t="s">
        <v>1622</v>
      </c>
      <c r="D638" s="265"/>
      <c r="E638" s="265" t="s">
        <v>1479</v>
      </c>
      <c r="F638" s="265"/>
      <c r="G638" s="265"/>
      <c r="H638" s="266" t="s">
        <v>1480</v>
      </c>
      <c r="I638" s="266"/>
      <c r="J638" s="266"/>
    </row>
    <row r="639" spans="1:10" x14ac:dyDescent="0.25">
      <c r="A639" s="212"/>
      <c r="B639" s="212"/>
      <c r="C639" s="212"/>
      <c r="D639" s="212"/>
      <c r="E639" s="212"/>
      <c r="F639" s="212"/>
      <c r="G639" s="212"/>
      <c r="H639" s="179"/>
      <c r="I639" s="179"/>
      <c r="J639" s="179"/>
    </row>
    <row r="640" spans="1:10" x14ac:dyDescent="0.25">
      <c r="A640" s="201" t="s">
        <v>1124</v>
      </c>
      <c r="B640" s="202" t="s">
        <v>1481</v>
      </c>
      <c r="C640" s="202" t="s">
        <v>1482</v>
      </c>
      <c r="D640" s="203" t="s">
        <v>1483</v>
      </c>
      <c r="E640" s="203" t="s">
        <v>1484</v>
      </c>
      <c r="F640" s="203" t="s">
        <v>1485</v>
      </c>
      <c r="G640" s="203" t="s">
        <v>1486</v>
      </c>
      <c r="H640" s="203" t="s">
        <v>1487</v>
      </c>
      <c r="I640" s="203" t="s">
        <v>1488</v>
      </c>
      <c r="J640" s="203" t="s">
        <v>1489</v>
      </c>
    </row>
    <row r="641" spans="1:10" x14ac:dyDescent="0.25">
      <c r="A641" s="204" t="s">
        <v>1534</v>
      </c>
      <c r="B641" s="205" t="s">
        <v>1491</v>
      </c>
      <c r="C641" s="205" t="s">
        <v>1535</v>
      </c>
      <c r="D641" s="206">
        <v>0.65</v>
      </c>
      <c r="E641" s="206">
        <v>1</v>
      </c>
      <c r="F641" s="206">
        <v>5.42</v>
      </c>
      <c r="G641" s="206">
        <v>0</v>
      </c>
      <c r="H641" s="206">
        <v>12.38</v>
      </c>
      <c r="I641" s="206" t="s">
        <v>1493</v>
      </c>
      <c r="J641" s="206">
        <v>8.0470000000000006</v>
      </c>
    </row>
    <row r="642" spans="1:10" x14ac:dyDescent="0.25">
      <c r="A642" s="204" t="s">
        <v>1617</v>
      </c>
      <c r="B642" s="205" t="s">
        <v>1491</v>
      </c>
      <c r="C642" s="205" t="s">
        <v>1618</v>
      </c>
      <c r="D642" s="206">
        <v>0.65</v>
      </c>
      <c r="E642" s="206">
        <v>1</v>
      </c>
      <c r="F642" s="206">
        <v>6.42</v>
      </c>
      <c r="G642" s="206">
        <v>0</v>
      </c>
      <c r="H642" s="206">
        <v>14.66</v>
      </c>
      <c r="I642" s="206" t="s">
        <v>1493</v>
      </c>
      <c r="J642" s="206">
        <v>9.5289999999999999</v>
      </c>
    </row>
    <row r="643" spans="1:10" ht="11.25" customHeight="1" x14ac:dyDescent="0.25">
      <c r="A643" s="261" t="s">
        <v>1505</v>
      </c>
      <c r="B643" s="261"/>
      <c r="C643" s="261"/>
      <c r="D643" s="261"/>
      <c r="E643" s="261"/>
      <c r="F643" s="261"/>
      <c r="G643" s="261"/>
      <c r="H643" s="261"/>
      <c r="I643" s="261"/>
      <c r="J643" s="207">
        <v>17.579999999999998</v>
      </c>
    </row>
    <row r="644" spans="1:10" x14ac:dyDescent="0.25">
      <c r="A644" s="262"/>
      <c r="B644" s="262"/>
      <c r="C644" s="262"/>
      <c r="D644" s="262"/>
      <c r="E644" s="262"/>
      <c r="F644" s="262"/>
      <c r="G644" s="262"/>
      <c r="H644" s="262"/>
      <c r="I644" s="262"/>
      <c r="J644" s="262"/>
    </row>
    <row r="645" spans="1:10" x14ac:dyDescent="0.25">
      <c r="A645" s="201" t="s">
        <v>1496</v>
      </c>
      <c r="B645" s="202" t="s">
        <v>1481</v>
      </c>
      <c r="C645" s="202" t="s">
        <v>1482</v>
      </c>
      <c r="D645" s="203" t="s">
        <v>1483</v>
      </c>
      <c r="E645" s="203" t="s">
        <v>1484</v>
      </c>
      <c r="F645" s="203" t="s">
        <v>1485</v>
      </c>
      <c r="G645" s="203" t="s">
        <v>1486</v>
      </c>
      <c r="H645" s="203" t="s">
        <v>1487</v>
      </c>
      <c r="I645" s="203" t="s">
        <v>1488</v>
      </c>
      <c r="J645" s="203" t="s">
        <v>1489</v>
      </c>
    </row>
    <row r="646" spans="1:10" x14ac:dyDescent="0.25">
      <c r="A646" s="204" t="s">
        <v>1623</v>
      </c>
      <c r="B646" s="205" t="s">
        <v>300</v>
      </c>
      <c r="C646" s="205" t="s">
        <v>1624</v>
      </c>
      <c r="D646" s="206">
        <v>1</v>
      </c>
      <c r="E646" s="206">
        <v>1</v>
      </c>
      <c r="F646" s="206">
        <v>60.79</v>
      </c>
      <c r="G646" s="206">
        <v>0</v>
      </c>
      <c r="H646" s="206">
        <v>60.79</v>
      </c>
      <c r="I646" s="206" t="s">
        <v>1493</v>
      </c>
      <c r="J646" s="206">
        <v>60.79</v>
      </c>
    </row>
    <row r="647" spans="1:10" ht="11.25" customHeight="1" x14ac:dyDescent="0.25">
      <c r="A647" s="261" t="s">
        <v>1505</v>
      </c>
      <c r="B647" s="261"/>
      <c r="C647" s="261"/>
      <c r="D647" s="261"/>
      <c r="E647" s="261"/>
      <c r="F647" s="261"/>
      <c r="G647" s="261"/>
      <c r="H647" s="261"/>
      <c r="I647" s="261"/>
      <c r="J647" s="207">
        <v>60.79</v>
      </c>
    </row>
    <row r="648" spans="1:10" x14ac:dyDescent="0.25">
      <c r="A648" s="262"/>
      <c r="B648" s="262"/>
      <c r="C648" s="262"/>
      <c r="D648" s="262"/>
      <c r="E648" s="262"/>
      <c r="F648" s="262"/>
      <c r="G648" s="262"/>
      <c r="H648" s="262"/>
      <c r="I648" s="262"/>
      <c r="J648" s="262"/>
    </row>
    <row r="649" spans="1:10" ht="11.25" customHeight="1" x14ac:dyDescent="0.25">
      <c r="A649" s="263" t="s">
        <v>1506</v>
      </c>
      <c r="B649" s="263"/>
      <c r="C649" s="263"/>
      <c r="D649" s="263"/>
      <c r="E649" s="263"/>
      <c r="F649" s="208"/>
      <c r="G649" s="208"/>
      <c r="H649" s="208"/>
      <c r="I649" s="208"/>
      <c r="J649" s="208"/>
    </row>
    <row r="650" spans="1:10" ht="11.25" customHeight="1" x14ac:dyDescent="0.25">
      <c r="A650" s="264" t="s">
        <v>1507</v>
      </c>
      <c r="B650" s="264"/>
      <c r="C650" s="264"/>
      <c r="D650" s="203" t="s">
        <v>1508</v>
      </c>
      <c r="E650" s="203" t="s">
        <v>1509</v>
      </c>
      <c r="F650" s="208"/>
      <c r="G650" s="208"/>
      <c r="H650" s="208"/>
      <c r="I650" s="208"/>
      <c r="J650" s="208"/>
    </row>
    <row r="651" spans="1:10" ht="11.25" customHeight="1" x14ac:dyDescent="0.25">
      <c r="A651" s="257" t="s">
        <v>1510</v>
      </c>
      <c r="B651" s="257"/>
      <c r="C651" s="257"/>
      <c r="D651" s="258">
        <v>128.33000000000001</v>
      </c>
      <c r="E651" s="209">
        <v>17.579999999999998</v>
      </c>
      <c r="F651" s="208"/>
      <c r="G651" s="208"/>
      <c r="H651" s="208"/>
      <c r="I651" s="208"/>
      <c r="J651" s="208"/>
    </row>
    <row r="652" spans="1:10" ht="11.25" customHeight="1" x14ac:dyDescent="0.25">
      <c r="A652" s="257" t="s">
        <v>1511</v>
      </c>
      <c r="B652" s="257"/>
      <c r="C652" s="257"/>
      <c r="D652" s="258"/>
      <c r="E652" s="209">
        <v>60.79</v>
      </c>
      <c r="F652" s="208"/>
      <c r="G652" s="208"/>
      <c r="H652" s="208"/>
      <c r="I652" s="208"/>
      <c r="J652" s="208"/>
    </row>
    <row r="653" spans="1:10" ht="11.25" customHeight="1" x14ac:dyDescent="0.25">
      <c r="A653" s="257" t="s">
        <v>1512</v>
      </c>
      <c r="B653" s="257"/>
      <c r="C653" s="257"/>
      <c r="D653" s="258"/>
      <c r="E653" s="209">
        <v>0</v>
      </c>
      <c r="F653" s="208"/>
      <c r="G653" s="208"/>
      <c r="H653" s="208"/>
      <c r="I653" s="208"/>
      <c r="J653" s="208"/>
    </row>
    <row r="654" spans="1:10" ht="11.25" customHeight="1" x14ac:dyDescent="0.25">
      <c r="A654" s="257" t="s">
        <v>1513</v>
      </c>
      <c r="B654" s="257"/>
      <c r="C654" s="257"/>
      <c r="D654" s="258"/>
      <c r="E654" s="209">
        <v>1</v>
      </c>
      <c r="F654" s="208"/>
      <c r="G654" s="208"/>
      <c r="H654" s="208"/>
      <c r="I654" s="208"/>
      <c r="J654" s="208"/>
    </row>
    <row r="655" spans="1:10" ht="11.25" customHeight="1" x14ac:dyDescent="0.25">
      <c r="A655" s="257" t="s">
        <v>1514</v>
      </c>
      <c r="B655" s="257"/>
      <c r="C655" s="257"/>
      <c r="D655" s="258"/>
      <c r="E655" s="209">
        <v>17.579999999999998</v>
      </c>
      <c r="F655" s="208"/>
      <c r="G655" s="208"/>
      <c r="H655" s="208"/>
      <c r="I655" s="208"/>
      <c r="J655" s="208"/>
    </row>
    <row r="656" spans="1:10" ht="11.25" customHeight="1" x14ac:dyDescent="0.25">
      <c r="A656" s="257" t="s">
        <v>1515</v>
      </c>
      <c r="B656" s="257"/>
      <c r="C656" s="257"/>
      <c r="D656" s="258"/>
      <c r="E656" s="209">
        <v>17.579999999999998</v>
      </c>
      <c r="F656" s="208"/>
      <c r="G656" s="208"/>
      <c r="H656" s="208"/>
      <c r="I656" s="208"/>
      <c r="J656" s="208"/>
    </row>
    <row r="657" spans="1:10" ht="11.25" customHeight="1" x14ac:dyDescent="0.25">
      <c r="A657" s="257" t="s">
        <v>1516</v>
      </c>
      <c r="B657" s="257"/>
      <c r="C657" s="257"/>
      <c r="D657" s="258"/>
      <c r="E657" s="209">
        <v>78.37</v>
      </c>
      <c r="F657" s="208"/>
      <c r="G657" s="208"/>
      <c r="H657" s="208"/>
      <c r="I657" s="208"/>
      <c r="J657" s="208"/>
    </row>
    <row r="658" spans="1:10" ht="11.25" customHeight="1" x14ac:dyDescent="0.25">
      <c r="A658" s="257" t="s">
        <v>1517</v>
      </c>
      <c r="B658" s="257"/>
      <c r="C658" s="257"/>
      <c r="D658" s="258"/>
      <c r="E658" s="209"/>
      <c r="F658" s="208"/>
      <c r="G658" s="208"/>
      <c r="H658" s="208"/>
      <c r="I658" s="208"/>
      <c r="J658" s="208"/>
    </row>
    <row r="659" spans="1:10" ht="11.25" customHeight="1" x14ac:dyDescent="0.25">
      <c r="A659" s="259" t="s">
        <v>1518</v>
      </c>
      <c r="B659" s="259"/>
      <c r="C659" s="259"/>
      <c r="D659" s="258"/>
      <c r="E659" s="211">
        <f>SUM(E657:E658)</f>
        <v>78.37</v>
      </c>
      <c r="F659" s="208"/>
      <c r="G659" s="208"/>
      <c r="H659" s="208"/>
      <c r="I659" s="208"/>
      <c r="J659" s="208"/>
    </row>
    <row r="660" spans="1:10" x14ac:dyDescent="0.25">
      <c r="A660" s="20"/>
      <c r="B660" s="20"/>
      <c r="C660" s="20"/>
      <c r="D660" s="61"/>
      <c r="E660" s="20"/>
      <c r="F660" s="20"/>
      <c r="G660" s="20"/>
      <c r="H660" s="20"/>
      <c r="I660" s="20"/>
      <c r="J660" s="20"/>
    </row>
    <row r="661" spans="1:10" x14ac:dyDescent="0.25">
      <c r="A661" s="20"/>
      <c r="B661" s="20"/>
      <c r="C661" s="20"/>
      <c r="D661" s="61"/>
      <c r="E661" s="20"/>
      <c r="F661" s="20"/>
      <c r="G661" s="20"/>
      <c r="H661" s="20"/>
      <c r="I661" s="20"/>
      <c r="J661" s="20"/>
    </row>
    <row r="662" spans="1:10" x14ac:dyDescent="0.25">
      <c r="A662" s="20"/>
      <c r="B662" s="20"/>
      <c r="C662" s="20"/>
      <c r="D662" s="61"/>
      <c r="E662" s="20"/>
      <c r="F662" s="20"/>
      <c r="G662" s="20"/>
      <c r="H662" s="20"/>
      <c r="I662" s="20"/>
      <c r="J662" s="20"/>
    </row>
    <row r="663" spans="1:10" x14ac:dyDescent="0.25">
      <c r="A663" s="20"/>
      <c r="B663" s="20"/>
      <c r="C663" s="20"/>
      <c r="D663" s="61"/>
      <c r="E663" s="20"/>
      <c r="F663" s="20"/>
      <c r="G663" s="20"/>
      <c r="H663" s="20"/>
      <c r="I663" s="20"/>
      <c r="J663" s="20"/>
    </row>
    <row r="664" spans="1:10" x14ac:dyDescent="0.25">
      <c r="A664" s="20"/>
      <c r="B664" s="20"/>
      <c r="C664" s="20"/>
      <c r="D664" s="61"/>
      <c r="E664" s="20"/>
      <c r="F664" s="20"/>
      <c r="G664" s="20"/>
      <c r="H664" s="20"/>
      <c r="I664" s="20"/>
      <c r="J664" s="20"/>
    </row>
    <row r="665" spans="1:10" x14ac:dyDescent="0.25">
      <c r="A665" s="20"/>
      <c r="B665" s="20"/>
      <c r="C665" s="20"/>
      <c r="D665" s="61"/>
      <c r="E665" s="20"/>
      <c r="F665" s="20"/>
      <c r="G665" s="20"/>
      <c r="H665" s="20"/>
      <c r="I665" s="20"/>
      <c r="J665" s="20"/>
    </row>
    <row r="666" spans="1:10" x14ac:dyDescent="0.25">
      <c r="A666" s="20"/>
      <c r="B666" s="20"/>
      <c r="C666" s="20"/>
      <c r="D666" s="61"/>
      <c r="E666" s="20"/>
      <c r="F666" s="20"/>
      <c r="G666" s="20"/>
      <c r="H666" s="20"/>
      <c r="I666" s="20"/>
      <c r="J666" s="20"/>
    </row>
    <row r="667" spans="1:10" x14ac:dyDescent="0.25">
      <c r="A667" s="20"/>
      <c r="B667" s="20"/>
      <c r="C667" s="20"/>
      <c r="D667" s="61"/>
      <c r="E667" s="20"/>
      <c r="F667" s="20"/>
      <c r="G667" s="20"/>
      <c r="H667" s="20"/>
      <c r="I667" s="20"/>
      <c r="J667" s="20"/>
    </row>
    <row r="668" spans="1:10" x14ac:dyDescent="0.25">
      <c r="A668" s="20"/>
      <c r="B668" s="20"/>
      <c r="C668" s="20"/>
      <c r="D668" s="61"/>
      <c r="E668" s="20"/>
      <c r="F668" s="20"/>
      <c r="G668" s="20"/>
      <c r="H668" s="20"/>
      <c r="I668" s="20"/>
      <c r="J668" s="20"/>
    </row>
    <row r="669" spans="1:10" x14ac:dyDescent="0.25">
      <c r="A669" s="20"/>
      <c r="B669" s="20"/>
      <c r="C669" s="20"/>
      <c r="D669" s="61"/>
      <c r="E669" s="20"/>
      <c r="F669" s="20"/>
      <c r="G669" s="20"/>
      <c r="H669" s="20"/>
      <c r="I669" s="20"/>
      <c r="J669" s="20"/>
    </row>
    <row r="670" spans="1:10" x14ac:dyDescent="0.25">
      <c r="A670" s="20"/>
      <c r="B670" s="20"/>
      <c r="C670" s="20"/>
      <c r="D670" s="61"/>
      <c r="E670" s="20"/>
      <c r="F670" s="20"/>
      <c r="G670" s="20"/>
      <c r="H670" s="20"/>
      <c r="I670" s="20"/>
      <c r="J670" s="20"/>
    </row>
    <row r="671" spans="1:10" x14ac:dyDescent="0.25">
      <c r="A671" s="20"/>
      <c r="B671" s="20"/>
      <c r="C671" s="20"/>
      <c r="D671" s="61"/>
      <c r="E671" s="20"/>
      <c r="F671" s="20"/>
      <c r="G671" s="20"/>
      <c r="H671" s="20"/>
      <c r="I671" s="20"/>
      <c r="J671" s="20"/>
    </row>
    <row r="672" spans="1:10" x14ac:dyDescent="0.25">
      <c r="A672" s="20"/>
      <c r="B672" s="20"/>
      <c r="C672" s="20"/>
      <c r="D672" s="61"/>
      <c r="E672" s="20"/>
      <c r="F672" s="20"/>
      <c r="G672" s="20"/>
      <c r="H672" s="20"/>
      <c r="I672" s="20"/>
      <c r="J672" s="20"/>
    </row>
    <row r="673" spans="1:10" x14ac:dyDescent="0.25">
      <c r="A673" s="20"/>
      <c r="B673" s="20"/>
      <c r="C673" s="20"/>
      <c r="D673" s="61"/>
      <c r="E673" s="20"/>
      <c r="F673" s="20"/>
      <c r="G673" s="20"/>
      <c r="H673" s="20"/>
      <c r="I673" s="20"/>
      <c r="J673" s="20"/>
    </row>
    <row r="674" spans="1:10" x14ac:dyDescent="0.25">
      <c r="A674" s="20"/>
      <c r="B674" s="20"/>
      <c r="C674" s="20"/>
      <c r="D674" s="61"/>
      <c r="E674" s="20"/>
      <c r="F674" s="20"/>
      <c r="G674" s="20"/>
      <c r="H674" s="20"/>
      <c r="I674" s="20"/>
      <c r="J674" s="20"/>
    </row>
    <row r="675" spans="1:10" x14ac:dyDescent="0.25">
      <c r="A675" s="20"/>
      <c r="B675" s="20"/>
      <c r="C675" s="20"/>
      <c r="D675" s="61"/>
      <c r="E675" s="20"/>
      <c r="F675" s="20"/>
      <c r="G675" s="20"/>
      <c r="H675" s="20"/>
      <c r="I675" s="20"/>
      <c r="J675" s="20"/>
    </row>
    <row r="676" spans="1:10" x14ac:dyDescent="0.25">
      <c r="A676" s="20"/>
      <c r="B676" s="20"/>
      <c r="C676" s="20"/>
      <c r="D676" s="61"/>
      <c r="E676" s="20"/>
      <c r="F676" s="20"/>
      <c r="G676" s="20"/>
      <c r="H676" s="20"/>
      <c r="I676" s="20"/>
      <c r="J676" s="20"/>
    </row>
    <row r="677" spans="1:10" x14ac:dyDescent="0.25">
      <c r="A677" s="20"/>
      <c r="B677" s="20"/>
      <c r="C677" s="20"/>
      <c r="D677" s="61"/>
      <c r="E677" s="20"/>
      <c r="F677" s="20"/>
      <c r="G677" s="20"/>
      <c r="H677" s="20"/>
      <c r="I677" s="20"/>
      <c r="J677" s="20"/>
    </row>
    <row r="678" spans="1:10" x14ac:dyDescent="0.25">
      <c r="A678" s="20"/>
      <c r="B678" s="20"/>
      <c r="C678" s="20"/>
      <c r="D678" s="61"/>
      <c r="E678" s="20"/>
      <c r="F678" s="20"/>
      <c r="G678" s="20"/>
      <c r="H678" s="20"/>
      <c r="I678" s="20"/>
      <c r="J678" s="20"/>
    </row>
    <row r="679" spans="1:10" x14ac:dyDescent="0.25">
      <c r="A679" s="20"/>
      <c r="B679" s="20"/>
      <c r="C679" s="20"/>
      <c r="D679" s="61"/>
      <c r="E679" s="20"/>
      <c r="F679" s="20"/>
      <c r="G679" s="20"/>
      <c r="H679" s="20"/>
      <c r="I679" s="20"/>
      <c r="J679" s="20"/>
    </row>
    <row r="680" spans="1:10" x14ac:dyDescent="0.25">
      <c r="A680" s="20"/>
      <c r="B680" s="20"/>
      <c r="C680" s="20"/>
      <c r="D680" s="61"/>
      <c r="E680" s="20"/>
      <c r="F680" s="20"/>
      <c r="G680" s="20"/>
      <c r="H680" s="20"/>
      <c r="I680" s="20"/>
      <c r="J680" s="20"/>
    </row>
    <row r="681" spans="1:10" x14ac:dyDescent="0.25">
      <c r="A681" s="20"/>
      <c r="B681" s="20"/>
      <c r="C681" s="20"/>
      <c r="D681" s="61"/>
      <c r="E681" s="20"/>
      <c r="F681" s="20"/>
      <c r="G681" s="20"/>
      <c r="H681" s="20"/>
      <c r="I681" s="20"/>
      <c r="J681" s="20"/>
    </row>
    <row r="682" spans="1:10" x14ac:dyDescent="0.25">
      <c r="A682" s="20"/>
      <c r="B682" s="20"/>
      <c r="C682" s="20"/>
      <c r="D682" s="61"/>
      <c r="E682" s="20"/>
      <c r="F682" s="20"/>
      <c r="G682" s="20"/>
      <c r="H682" s="20"/>
      <c r="I682" s="20"/>
      <c r="J682" s="20"/>
    </row>
    <row r="683" spans="1:10" ht="11.25" customHeight="1" x14ac:dyDescent="0.25">
      <c r="A683" s="265" t="s">
        <v>1625</v>
      </c>
      <c r="B683" s="265"/>
      <c r="C683" s="265"/>
      <c r="D683" s="265"/>
      <c r="E683" s="265"/>
      <c r="F683" s="265"/>
      <c r="G683" s="265"/>
      <c r="H683" s="266" t="s">
        <v>1585</v>
      </c>
      <c r="I683" s="266"/>
      <c r="J683" s="266"/>
    </row>
    <row r="684" spans="1:10" ht="11.25" customHeight="1" x14ac:dyDescent="0.25">
      <c r="A684" s="265" t="s">
        <v>1477</v>
      </c>
      <c r="B684" s="265"/>
      <c r="C684" s="265" t="s">
        <v>1626</v>
      </c>
      <c r="D684" s="265"/>
      <c r="E684" s="265" t="s">
        <v>1627</v>
      </c>
      <c r="F684" s="265"/>
      <c r="G684" s="265"/>
      <c r="H684" s="266" t="s">
        <v>1480</v>
      </c>
      <c r="I684" s="266"/>
      <c r="J684" s="266"/>
    </row>
    <row r="685" spans="1:10" x14ac:dyDescent="0.25">
      <c r="A685" s="260"/>
      <c r="B685" s="260"/>
      <c r="C685" s="260"/>
      <c r="D685" s="260"/>
      <c r="E685" s="260"/>
      <c r="F685" s="260"/>
      <c r="G685" s="260"/>
      <c r="H685" s="260"/>
      <c r="I685" s="260"/>
      <c r="J685" s="260"/>
    </row>
    <row r="686" spans="1:10" x14ac:dyDescent="0.25">
      <c r="A686" s="201" t="s">
        <v>1124</v>
      </c>
      <c r="B686" s="202" t="s">
        <v>1481</v>
      </c>
      <c r="C686" s="202" t="s">
        <v>1482</v>
      </c>
      <c r="D686" s="203" t="s">
        <v>1483</v>
      </c>
      <c r="E686" s="203" t="s">
        <v>1484</v>
      </c>
      <c r="F686" s="203" t="s">
        <v>1485</v>
      </c>
      <c r="G686" s="203" t="s">
        <v>1486</v>
      </c>
      <c r="H686" s="203" t="s">
        <v>1487</v>
      </c>
      <c r="I686" s="203" t="s">
        <v>1488</v>
      </c>
      <c r="J686" s="203" t="s">
        <v>1489</v>
      </c>
    </row>
    <row r="687" spans="1:10" x14ac:dyDescent="0.25">
      <c r="A687" s="204" t="s">
        <v>1534</v>
      </c>
      <c r="B687" s="205" t="s">
        <v>1491</v>
      </c>
      <c r="C687" s="205" t="s">
        <v>1535</v>
      </c>
      <c r="D687" s="206">
        <v>0.15</v>
      </c>
      <c r="E687" s="206">
        <v>1</v>
      </c>
      <c r="F687" s="206">
        <v>5.42</v>
      </c>
      <c r="G687" s="206">
        <v>0</v>
      </c>
      <c r="H687" s="206">
        <v>12.38</v>
      </c>
      <c r="I687" s="206" t="s">
        <v>1493</v>
      </c>
      <c r="J687" s="206">
        <v>1.857</v>
      </c>
    </row>
    <row r="688" spans="1:10" x14ac:dyDescent="0.25">
      <c r="A688" s="204" t="s">
        <v>1617</v>
      </c>
      <c r="B688" s="205" t="s">
        <v>1491</v>
      </c>
      <c r="C688" s="205" t="s">
        <v>1618</v>
      </c>
      <c r="D688" s="206">
        <v>0.15</v>
      </c>
      <c r="E688" s="206">
        <v>1</v>
      </c>
      <c r="F688" s="206">
        <v>6.42</v>
      </c>
      <c r="G688" s="206">
        <v>0</v>
      </c>
      <c r="H688" s="206">
        <v>14.66</v>
      </c>
      <c r="I688" s="206" t="s">
        <v>1493</v>
      </c>
      <c r="J688" s="206">
        <v>2.1989999999999998</v>
      </c>
    </row>
    <row r="689" spans="1:10" ht="11.25" customHeight="1" x14ac:dyDescent="0.25">
      <c r="A689" s="261" t="s">
        <v>1505</v>
      </c>
      <c r="B689" s="261"/>
      <c r="C689" s="261"/>
      <c r="D689" s="261"/>
      <c r="E689" s="261"/>
      <c r="F689" s="261"/>
      <c r="G689" s="261"/>
      <c r="H689" s="261"/>
      <c r="I689" s="261"/>
      <c r="J689" s="207">
        <v>4.0599999999999996</v>
      </c>
    </row>
    <row r="690" spans="1:10" x14ac:dyDescent="0.25">
      <c r="A690" s="262"/>
      <c r="B690" s="262"/>
      <c r="C690" s="262"/>
      <c r="D690" s="262"/>
      <c r="E690" s="262"/>
      <c r="F690" s="262"/>
      <c r="G690" s="262"/>
      <c r="H690" s="262"/>
      <c r="I690" s="262"/>
      <c r="J690" s="262"/>
    </row>
    <row r="691" spans="1:10" x14ac:dyDescent="0.25">
      <c r="A691" s="201" t="s">
        <v>1496</v>
      </c>
      <c r="B691" s="202" t="s">
        <v>1481</v>
      </c>
      <c r="C691" s="202" t="s">
        <v>1482</v>
      </c>
      <c r="D691" s="203" t="s">
        <v>1483</v>
      </c>
      <c r="E691" s="203" t="s">
        <v>1484</v>
      </c>
      <c r="F691" s="203" t="s">
        <v>1485</v>
      </c>
      <c r="G691" s="203" t="s">
        <v>1486</v>
      </c>
      <c r="H691" s="203" t="s">
        <v>1487</v>
      </c>
      <c r="I691" s="203" t="s">
        <v>1488</v>
      </c>
      <c r="J691" s="203" t="s">
        <v>1489</v>
      </c>
    </row>
    <row r="692" spans="1:10" x14ac:dyDescent="0.25">
      <c r="A692" s="204" t="s">
        <v>1628</v>
      </c>
      <c r="B692" s="205" t="s">
        <v>300</v>
      </c>
      <c r="C692" s="205" t="s">
        <v>1629</v>
      </c>
      <c r="D692" s="206">
        <v>1</v>
      </c>
      <c r="E692" s="206">
        <v>1</v>
      </c>
      <c r="F692" s="206">
        <v>18.77</v>
      </c>
      <c r="G692" s="206">
        <v>0</v>
      </c>
      <c r="H692" s="206">
        <v>18.77</v>
      </c>
      <c r="I692" s="206" t="s">
        <v>1493</v>
      </c>
      <c r="J692" s="206">
        <v>18.77</v>
      </c>
    </row>
    <row r="693" spans="1:10" ht="11.25" customHeight="1" x14ac:dyDescent="0.25">
      <c r="A693" s="261" t="s">
        <v>1505</v>
      </c>
      <c r="B693" s="261"/>
      <c r="C693" s="261"/>
      <c r="D693" s="261"/>
      <c r="E693" s="261"/>
      <c r="F693" s="261"/>
      <c r="G693" s="261"/>
      <c r="H693" s="261"/>
      <c r="I693" s="261"/>
      <c r="J693" s="207">
        <v>18.77</v>
      </c>
    </row>
    <row r="694" spans="1:10" x14ac:dyDescent="0.25">
      <c r="A694" s="262"/>
      <c r="B694" s="262"/>
      <c r="C694" s="262"/>
      <c r="D694" s="262"/>
      <c r="E694" s="262"/>
      <c r="F694" s="262"/>
      <c r="G694" s="262"/>
      <c r="H694" s="262"/>
      <c r="I694" s="262"/>
      <c r="J694" s="262"/>
    </row>
    <row r="695" spans="1:10" ht="11.25" customHeight="1" x14ac:dyDescent="0.25">
      <c r="A695" s="263" t="s">
        <v>1506</v>
      </c>
      <c r="B695" s="263"/>
      <c r="C695" s="263"/>
      <c r="D695" s="263"/>
      <c r="E695" s="263"/>
      <c r="F695" s="208"/>
      <c r="G695" s="208"/>
      <c r="H695" s="208"/>
      <c r="I695" s="208"/>
      <c r="J695" s="208"/>
    </row>
    <row r="696" spans="1:10" ht="11.25" customHeight="1" x14ac:dyDescent="0.25">
      <c r="A696" s="264" t="s">
        <v>1507</v>
      </c>
      <c r="B696" s="264"/>
      <c r="C696" s="264"/>
      <c r="D696" s="203" t="s">
        <v>1508</v>
      </c>
      <c r="E696" s="203" t="s">
        <v>1509</v>
      </c>
      <c r="F696" s="208"/>
      <c r="G696" s="208"/>
      <c r="H696" s="208"/>
      <c r="I696" s="208"/>
      <c r="J696" s="208"/>
    </row>
    <row r="697" spans="1:10" ht="11.25" customHeight="1" x14ac:dyDescent="0.25">
      <c r="A697" s="257" t="s">
        <v>1510</v>
      </c>
      <c r="B697" s="257"/>
      <c r="C697" s="257"/>
      <c r="D697" s="258">
        <v>128.33000000000001</v>
      </c>
      <c r="E697" s="209">
        <v>4.0599999999999996</v>
      </c>
      <c r="F697" s="208"/>
      <c r="G697" s="208"/>
      <c r="H697" s="208"/>
      <c r="I697" s="208"/>
      <c r="J697" s="208"/>
    </row>
    <row r="698" spans="1:10" ht="11.25" customHeight="1" x14ac:dyDescent="0.25">
      <c r="A698" s="257" t="s">
        <v>1511</v>
      </c>
      <c r="B698" s="257"/>
      <c r="C698" s="257"/>
      <c r="D698" s="258"/>
      <c r="E698" s="209">
        <v>18.77</v>
      </c>
      <c r="F698" s="208"/>
      <c r="G698" s="208"/>
      <c r="H698" s="208"/>
      <c r="I698" s="208"/>
      <c r="J698" s="208"/>
    </row>
    <row r="699" spans="1:10" ht="11.25" customHeight="1" x14ac:dyDescent="0.25">
      <c r="A699" s="257" t="s">
        <v>1512</v>
      </c>
      <c r="B699" s="257"/>
      <c r="C699" s="257"/>
      <c r="D699" s="258"/>
      <c r="E699" s="209">
        <v>0</v>
      </c>
      <c r="F699" s="208"/>
      <c r="G699" s="208"/>
      <c r="H699" s="208"/>
      <c r="I699" s="208"/>
      <c r="J699" s="208"/>
    </row>
    <row r="700" spans="1:10" ht="11.25" customHeight="1" x14ac:dyDescent="0.25">
      <c r="A700" s="257" t="s">
        <v>1513</v>
      </c>
      <c r="B700" s="257"/>
      <c r="C700" s="257"/>
      <c r="D700" s="258"/>
      <c r="E700" s="209">
        <v>1</v>
      </c>
      <c r="F700" s="208"/>
      <c r="G700" s="208"/>
      <c r="H700" s="208"/>
      <c r="I700" s="208"/>
      <c r="J700" s="208"/>
    </row>
    <row r="701" spans="1:10" ht="11.25" customHeight="1" x14ac:dyDescent="0.25">
      <c r="A701" s="257" t="s">
        <v>1514</v>
      </c>
      <c r="B701" s="257"/>
      <c r="C701" s="257"/>
      <c r="D701" s="258"/>
      <c r="E701" s="209">
        <v>4.0599999999999996</v>
      </c>
      <c r="F701" s="208"/>
      <c r="G701" s="208"/>
      <c r="H701" s="208"/>
      <c r="I701" s="208"/>
      <c r="J701" s="208"/>
    </row>
    <row r="702" spans="1:10" ht="11.25" customHeight="1" x14ac:dyDescent="0.25">
      <c r="A702" s="257" t="s">
        <v>1515</v>
      </c>
      <c r="B702" s="257"/>
      <c r="C702" s="257"/>
      <c r="D702" s="258"/>
      <c r="E702" s="209">
        <v>4.0599999999999996</v>
      </c>
      <c r="F702" s="208"/>
      <c r="G702" s="208"/>
      <c r="H702" s="208"/>
      <c r="I702" s="208"/>
      <c r="J702" s="208"/>
    </row>
    <row r="703" spans="1:10" ht="11.25" customHeight="1" x14ac:dyDescent="0.25">
      <c r="A703" s="257" t="s">
        <v>1516</v>
      </c>
      <c r="B703" s="257"/>
      <c r="C703" s="257"/>
      <c r="D703" s="258"/>
      <c r="E703" s="209">
        <v>22.83</v>
      </c>
      <c r="F703" s="208"/>
      <c r="G703" s="208"/>
      <c r="H703" s="208"/>
      <c r="I703" s="208"/>
      <c r="J703" s="208"/>
    </row>
    <row r="704" spans="1:10" ht="11.25" customHeight="1" x14ac:dyDescent="0.25">
      <c r="A704" s="257" t="s">
        <v>1517</v>
      </c>
      <c r="B704" s="257"/>
      <c r="C704" s="257"/>
      <c r="D704" s="258"/>
      <c r="E704" s="209"/>
      <c r="F704" s="208"/>
      <c r="G704" s="208"/>
      <c r="H704" s="208"/>
      <c r="I704" s="208"/>
      <c r="J704" s="208"/>
    </row>
    <row r="705" spans="1:10" ht="11.25" customHeight="1" x14ac:dyDescent="0.25">
      <c r="A705" s="259" t="s">
        <v>1518</v>
      </c>
      <c r="B705" s="259"/>
      <c r="C705" s="259"/>
      <c r="D705" s="258"/>
      <c r="E705" s="211">
        <f>SUM(E703:E704)</f>
        <v>22.83</v>
      </c>
      <c r="F705" s="208"/>
      <c r="G705" s="208"/>
      <c r="H705" s="208"/>
      <c r="I705" s="208"/>
      <c r="J705" s="208"/>
    </row>
    <row r="706" spans="1:10" x14ac:dyDescent="0.25">
      <c r="A706" s="20"/>
      <c r="B706" s="20"/>
      <c r="C706" s="20"/>
      <c r="D706" s="61"/>
      <c r="E706" s="20"/>
      <c r="F706" s="20"/>
      <c r="G706" s="20"/>
      <c r="H706" s="20"/>
      <c r="I706" s="20"/>
      <c r="J706" s="20"/>
    </row>
    <row r="707" spans="1:10" x14ac:dyDescent="0.25">
      <c r="A707" s="20"/>
      <c r="B707" s="20"/>
      <c r="C707" s="20"/>
      <c r="D707" s="61"/>
      <c r="E707" s="20"/>
      <c r="F707" s="20"/>
      <c r="G707" s="20"/>
      <c r="H707" s="20"/>
      <c r="I707" s="20"/>
      <c r="J707" s="20"/>
    </row>
    <row r="708" spans="1:10" x14ac:dyDescent="0.25">
      <c r="A708" s="20"/>
      <c r="B708" s="20"/>
      <c r="C708" s="20"/>
      <c r="D708" s="61"/>
      <c r="E708" s="20"/>
      <c r="F708" s="20"/>
      <c r="G708" s="20"/>
      <c r="H708" s="20"/>
      <c r="I708" s="20"/>
      <c r="J708" s="20"/>
    </row>
    <row r="709" spans="1:10" x14ac:dyDescent="0.25">
      <c r="A709" s="20"/>
      <c r="B709" s="20"/>
      <c r="C709" s="20"/>
      <c r="D709" s="61"/>
      <c r="E709" s="20"/>
      <c r="F709" s="20"/>
      <c r="G709" s="20"/>
      <c r="H709" s="20"/>
      <c r="I709" s="20"/>
      <c r="J709" s="20"/>
    </row>
    <row r="710" spans="1:10" x14ac:dyDescent="0.25">
      <c r="A710" s="20"/>
      <c r="B710" s="20"/>
      <c r="C710" s="20"/>
      <c r="D710" s="61"/>
      <c r="E710" s="20"/>
      <c r="F710" s="20"/>
      <c r="G710" s="20"/>
      <c r="H710" s="20"/>
      <c r="I710" s="20"/>
      <c r="J710" s="20"/>
    </row>
    <row r="711" spans="1:10" x14ac:dyDescent="0.25">
      <c r="A711" s="20"/>
      <c r="B711" s="20"/>
      <c r="C711" s="20"/>
      <c r="D711" s="61"/>
      <c r="E711" s="20"/>
      <c r="F711" s="20"/>
      <c r="G711" s="20"/>
      <c r="H711" s="20"/>
      <c r="I711" s="20"/>
      <c r="J711" s="20"/>
    </row>
    <row r="712" spans="1:10" x14ac:dyDescent="0.25">
      <c r="A712" s="20"/>
      <c r="B712" s="20"/>
      <c r="C712" s="20"/>
      <c r="D712" s="61"/>
      <c r="E712" s="20"/>
      <c r="F712" s="20"/>
      <c r="G712" s="20"/>
      <c r="H712" s="20"/>
      <c r="I712" s="20"/>
      <c r="J712" s="20"/>
    </row>
    <row r="713" spans="1:10" x14ac:dyDescent="0.25">
      <c r="A713" s="20"/>
      <c r="B713" s="20"/>
      <c r="C713" s="20"/>
      <c r="D713" s="61"/>
      <c r="E713" s="20"/>
      <c r="F713" s="20"/>
      <c r="G713" s="20"/>
      <c r="H713" s="20"/>
      <c r="I713" s="20"/>
      <c r="J713" s="20"/>
    </row>
    <row r="714" spans="1:10" x14ac:dyDescent="0.25">
      <c r="A714" s="20"/>
      <c r="B714" s="20"/>
      <c r="C714" s="20"/>
      <c r="D714" s="61"/>
      <c r="E714" s="20"/>
      <c r="F714" s="20"/>
      <c r="G714" s="20"/>
      <c r="H714" s="20"/>
      <c r="I714" s="20"/>
      <c r="J714" s="20"/>
    </row>
    <row r="715" spans="1:10" x14ac:dyDescent="0.25">
      <c r="A715" s="20"/>
      <c r="B715" s="20"/>
      <c r="C715" s="20"/>
      <c r="D715" s="61"/>
      <c r="E715" s="20"/>
      <c r="F715" s="20"/>
      <c r="G715" s="20"/>
      <c r="H715" s="20"/>
      <c r="I715" s="20"/>
      <c r="J715" s="20"/>
    </row>
    <row r="716" spans="1:10" x14ac:dyDescent="0.25">
      <c r="A716" s="20"/>
      <c r="B716" s="20"/>
      <c r="C716" s="20"/>
      <c r="D716" s="61"/>
      <c r="E716" s="20"/>
      <c r="F716" s="20"/>
      <c r="G716" s="20"/>
      <c r="H716" s="20"/>
      <c r="I716" s="20"/>
      <c r="J716" s="20"/>
    </row>
    <row r="717" spans="1:10" x14ac:dyDescent="0.25">
      <c r="A717" s="20"/>
      <c r="B717" s="20"/>
      <c r="C717" s="20"/>
      <c r="D717" s="61"/>
      <c r="E717" s="20"/>
      <c r="F717" s="20"/>
      <c r="G717" s="20"/>
      <c r="H717" s="20"/>
      <c r="I717" s="20"/>
      <c r="J717" s="20"/>
    </row>
    <row r="718" spans="1:10" x14ac:dyDescent="0.25">
      <c r="A718" s="20"/>
      <c r="B718" s="20"/>
      <c r="C718" s="20"/>
      <c r="D718" s="61"/>
      <c r="E718" s="20"/>
      <c r="F718" s="20"/>
      <c r="G718" s="20"/>
      <c r="H718" s="20"/>
      <c r="I718" s="20"/>
      <c r="J718" s="20"/>
    </row>
    <row r="719" spans="1:10" x14ac:dyDescent="0.25">
      <c r="A719" s="20"/>
      <c r="B719" s="20"/>
      <c r="C719" s="20"/>
      <c r="D719" s="61"/>
      <c r="E719" s="20"/>
      <c r="F719" s="20"/>
      <c r="G719" s="20"/>
      <c r="H719" s="20"/>
      <c r="I719" s="20"/>
      <c r="J719" s="20"/>
    </row>
    <row r="720" spans="1:10" x14ac:dyDescent="0.25">
      <c r="A720" s="20"/>
      <c r="B720" s="20"/>
      <c r="C720" s="20"/>
      <c r="D720" s="61"/>
      <c r="E720" s="20"/>
      <c r="F720" s="20"/>
      <c r="G720" s="20"/>
      <c r="H720" s="20"/>
      <c r="I720" s="20"/>
      <c r="J720" s="20"/>
    </row>
    <row r="721" spans="1:10" x14ac:dyDescent="0.25">
      <c r="A721" s="20"/>
      <c r="B721" s="20"/>
      <c r="C721" s="20"/>
      <c r="D721" s="61"/>
      <c r="E721" s="20"/>
      <c r="F721" s="20"/>
      <c r="G721" s="20"/>
      <c r="H721" s="20"/>
      <c r="I721" s="20"/>
      <c r="J721" s="20"/>
    </row>
    <row r="722" spans="1:10" x14ac:dyDescent="0.25">
      <c r="A722" s="20"/>
      <c r="B722" s="20"/>
      <c r="C722" s="20"/>
      <c r="D722" s="61"/>
      <c r="E722" s="20"/>
      <c r="F722" s="20"/>
      <c r="G722" s="20"/>
      <c r="H722" s="20"/>
      <c r="I722" s="20"/>
      <c r="J722" s="20"/>
    </row>
    <row r="723" spans="1:10" x14ac:dyDescent="0.25">
      <c r="A723" s="20"/>
      <c r="B723" s="20"/>
      <c r="C723" s="20"/>
      <c r="D723" s="61"/>
      <c r="E723" s="20"/>
      <c r="F723" s="20"/>
      <c r="G723" s="20"/>
      <c r="H723" s="20"/>
      <c r="I723" s="20"/>
      <c r="J723" s="20"/>
    </row>
    <row r="724" spans="1:10" x14ac:dyDescent="0.25">
      <c r="A724" s="20"/>
      <c r="B724" s="20"/>
      <c r="C724" s="20"/>
      <c r="D724" s="61"/>
      <c r="E724" s="20"/>
      <c r="F724" s="20"/>
      <c r="G724" s="20"/>
      <c r="H724" s="20"/>
      <c r="I724" s="20"/>
      <c r="J724" s="20"/>
    </row>
    <row r="725" spans="1:10" x14ac:dyDescent="0.25">
      <c r="A725" s="20"/>
      <c r="B725" s="20"/>
      <c r="C725" s="20"/>
      <c r="D725" s="61"/>
      <c r="E725" s="20"/>
      <c r="F725" s="20"/>
      <c r="G725" s="20"/>
      <c r="H725" s="20"/>
      <c r="I725" s="20"/>
      <c r="J725" s="20"/>
    </row>
    <row r="726" spans="1:10" x14ac:dyDescent="0.25">
      <c r="A726" s="20"/>
      <c r="B726" s="20"/>
      <c r="C726" s="20"/>
      <c r="D726" s="61"/>
      <c r="E726" s="20"/>
      <c r="F726" s="20"/>
      <c r="G726" s="20"/>
      <c r="H726" s="20"/>
      <c r="I726" s="20"/>
      <c r="J726" s="20"/>
    </row>
    <row r="727" spans="1:10" x14ac:dyDescent="0.25">
      <c r="A727" s="20"/>
      <c r="B727" s="20"/>
      <c r="C727" s="20"/>
      <c r="D727" s="61"/>
      <c r="E727" s="20"/>
      <c r="F727" s="20"/>
      <c r="G727" s="20"/>
      <c r="H727" s="20"/>
      <c r="I727" s="20"/>
      <c r="J727" s="20"/>
    </row>
    <row r="728" spans="1:10" x14ac:dyDescent="0.25">
      <c r="A728" s="20"/>
      <c r="B728" s="20"/>
      <c r="C728" s="20"/>
      <c r="D728" s="61"/>
      <c r="E728" s="20"/>
      <c r="F728" s="20"/>
      <c r="G728" s="20"/>
      <c r="H728" s="20"/>
      <c r="I728" s="20"/>
      <c r="J728" s="20"/>
    </row>
    <row r="729" spans="1:10" ht="11.25" customHeight="1" x14ac:dyDescent="0.25">
      <c r="A729" s="265" t="s">
        <v>1630</v>
      </c>
      <c r="B729" s="265"/>
      <c r="C729" s="265"/>
      <c r="D729" s="265"/>
      <c r="E729" s="265"/>
      <c r="F729" s="265"/>
      <c r="G729" s="265"/>
      <c r="H729" s="266" t="s">
        <v>1585</v>
      </c>
      <c r="I729" s="266"/>
      <c r="J729" s="266"/>
    </row>
    <row r="730" spans="1:10" ht="11.25" customHeight="1" x14ac:dyDescent="0.25">
      <c r="A730" s="265" t="s">
        <v>1477</v>
      </c>
      <c r="B730" s="265"/>
      <c r="C730" s="265" t="s">
        <v>1631</v>
      </c>
      <c r="D730" s="265"/>
      <c r="E730" s="265" t="s">
        <v>1627</v>
      </c>
      <c r="F730" s="265"/>
      <c r="G730" s="265"/>
      <c r="H730" s="266" t="s">
        <v>1480</v>
      </c>
      <c r="I730" s="266"/>
      <c r="J730" s="266"/>
    </row>
    <row r="731" spans="1:10" x14ac:dyDescent="0.25">
      <c r="A731" s="212"/>
      <c r="B731" s="212"/>
      <c r="C731" s="212"/>
      <c r="D731" s="212"/>
      <c r="E731" s="212"/>
      <c r="F731" s="212"/>
      <c r="G731" s="212"/>
      <c r="H731" s="179"/>
      <c r="I731" s="179"/>
      <c r="J731" s="179"/>
    </row>
    <row r="732" spans="1:10" x14ac:dyDescent="0.25">
      <c r="A732" s="201" t="s">
        <v>1124</v>
      </c>
      <c r="B732" s="202" t="s">
        <v>1481</v>
      </c>
      <c r="C732" s="202" t="s">
        <v>1482</v>
      </c>
      <c r="D732" s="203" t="s">
        <v>1483</v>
      </c>
      <c r="E732" s="203" t="s">
        <v>1484</v>
      </c>
      <c r="F732" s="203" t="s">
        <v>1485</v>
      </c>
      <c r="G732" s="203" t="s">
        <v>1486</v>
      </c>
      <c r="H732" s="203" t="s">
        <v>1487</v>
      </c>
      <c r="I732" s="203" t="s">
        <v>1488</v>
      </c>
      <c r="J732" s="203" t="s">
        <v>1489</v>
      </c>
    </row>
    <row r="733" spans="1:10" x14ac:dyDescent="0.25">
      <c r="A733" s="204" t="s">
        <v>1534</v>
      </c>
      <c r="B733" s="205" t="s">
        <v>1491</v>
      </c>
      <c r="C733" s="205" t="s">
        <v>1535</v>
      </c>
      <c r="D733" s="206">
        <v>0.15</v>
      </c>
      <c r="E733" s="206">
        <v>1</v>
      </c>
      <c r="F733" s="206">
        <v>5.42</v>
      </c>
      <c r="G733" s="206">
        <v>0</v>
      </c>
      <c r="H733" s="206">
        <v>12.38</v>
      </c>
      <c r="I733" s="206" t="s">
        <v>1493</v>
      </c>
      <c r="J733" s="206">
        <v>1.857</v>
      </c>
    </row>
    <row r="734" spans="1:10" x14ac:dyDescent="0.25">
      <c r="A734" s="204" t="s">
        <v>1617</v>
      </c>
      <c r="B734" s="205" t="s">
        <v>1491</v>
      </c>
      <c r="C734" s="205" t="s">
        <v>1618</v>
      </c>
      <c r="D734" s="206">
        <v>0.15</v>
      </c>
      <c r="E734" s="206">
        <v>1</v>
      </c>
      <c r="F734" s="206">
        <v>6.42</v>
      </c>
      <c r="G734" s="206">
        <v>0</v>
      </c>
      <c r="H734" s="206">
        <v>14.66</v>
      </c>
      <c r="I734" s="206" t="s">
        <v>1493</v>
      </c>
      <c r="J734" s="206">
        <v>2.1989999999999998</v>
      </c>
    </row>
    <row r="735" spans="1:10" ht="11.25" customHeight="1" x14ac:dyDescent="0.25">
      <c r="A735" s="261" t="s">
        <v>1505</v>
      </c>
      <c r="B735" s="261"/>
      <c r="C735" s="261"/>
      <c r="D735" s="261"/>
      <c r="E735" s="261"/>
      <c r="F735" s="261"/>
      <c r="G735" s="261"/>
      <c r="H735" s="261"/>
      <c r="I735" s="261"/>
      <c r="J735" s="207">
        <v>4.0599999999999996</v>
      </c>
    </row>
    <row r="736" spans="1:10" x14ac:dyDescent="0.25">
      <c r="A736" s="262"/>
      <c r="B736" s="262"/>
      <c r="C736" s="262"/>
      <c r="D736" s="262"/>
      <c r="E736" s="262"/>
      <c r="F736" s="262"/>
      <c r="G736" s="262"/>
      <c r="H736" s="262"/>
      <c r="I736" s="262"/>
      <c r="J736" s="262"/>
    </row>
    <row r="737" spans="1:10" x14ac:dyDescent="0.25">
      <c r="A737" s="201" t="s">
        <v>1496</v>
      </c>
      <c r="B737" s="202" t="s">
        <v>1481</v>
      </c>
      <c r="C737" s="202" t="s">
        <v>1482</v>
      </c>
      <c r="D737" s="203" t="s">
        <v>1483</v>
      </c>
      <c r="E737" s="203" t="s">
        <v>1484</v>
      </c>
      <c r="F737" s="203" t="s">
        <v>1485</v>
      </c>
      <c r="G737" s="203" t="s">
        <v>1486</v>
      </c>
      <c r="H737" s="203" t="s">
        <v>1487</v>
      </c>
      <c r="I737" s="203" t="s">
        <v>1488</v>
      </c>
      <c r="J737" s="203" t="s">
        <v>1489</v>
      </c>
    </row>
    <row r="738" spans="1:10" x14ac:dyDescent="0.25">
      <c r="A738" s="204" t="s">
        <v>1632</v>
      </c>
      <c r="B738" s="205" t="s">
        <v>300</v>
      </c>
      <c r="C738" s="205" t="s">
        <v>1633</v>
      </c>
      <c r="D738" s="206">
        <v>1</v>
      </c>
      <c r="E738" s="206">
        <v>1</v>
      </c>
      <c r="F738" s="206">
        <v>25.52</v>
      </c>
      <c r="G738" s="206">
        <v>0</v>
      </c>
      <c r="H738" s="206">
        <v>25.52</v>
      </c>
      <c r="I738" s="206" t="s">
        <v>1493</v>
      </c>
      <c r="J738" s="206">
        <v>25.52</v>
      </c>
    </row>
    <row r="739" spans="1:10" ht="11.25" customHeight="1" x14ac:dyDescent="0.25">
      <c r="A739" s="261" t="s">
        <v>1505</v>
      </c>
      <c r="B739" s="261"/>
      <c r="C739" s="261"/>
      <c r="D739" s="261"/>
      <c r="E739" s="261"/>
      <c r="F739" s="261"/>
      <c r="G739" s="261"/>
      <c r="H739" s="261"/>
      <c r="I739" s="261"/>
      <c r="J739" s="207">
        <v>25.52</v>
      </c>
    </row>
    <row r="740" spans="1:10" x14ac:dyDescent="0.25">
      <c r="A740" s="262"/>
      <c r="B740" s="262"/>
      <c r="C740" s="262"/>
      <c r="D740" s="262"/>
      <c r="E740" s="262"/>
      <c r="F740" s="262"/>
      <c r="G740" s="262"/>
      <c r="H740" s="262"/>
      <c r="I740" s="262"/>
      <c r="J740" s="262"/>
    </row>
    <row r="741" spans="1:10" ht="11.25" customHeight="1" x14ac:dyDescent="0.25">
      <c r="A741" s="263" t="s">
        <v>1506</v>
      </c>
      <c r="B741" s="263"/>
      <c r="C741" s="263"/>
      <c r="D741" s="263"/>
      <c r="E741" s="263"/>
      <c r="F741" s="208"/>
      <c r="G741" s="208"/>
      <c r="H741" s="208"/>
      <c r="I741" s="208"/>
      <c r="J741" s="208"/>
    </row>
    <row r="742" spans="1:10" ht="11.25" customHeight="1" x14ac:dyDescent="0.25">
      <c r="A742" s="264" t="s">
        <v>1507</v>
      </c>
      <c r="B742" s="264"/>
      <c r="C742" s="264"/>
      <c r="D742" s="203" t="s">
        <v>1508</v>
      </c>
      <c r="E742" s="203" t="s">
        <v>1509</v>
      </c>
      <c r="F742" s="208"/>
      <c r="G742" s="208"/>
      <c r="H742" s="208"/>
      <c r="I742" s="208"/>
      <c r="J742" s="208"/>
    </row>
    <row r="743" spans="1:10" ht="11.25" customHeight="1" x14ac:dyDescent="0.25">
      <c r="A743" s="257" t="s">
        <v>1510</v>
      </c>
      <c r="B743" s="257"/>
      <c r="C743" s="257"/>
      <c r="D743" s="258">
        <v>128.33000000000001</v>
      </c>
      <c r="E743" s="209">
        <v>4.0599999999999996</v>
      </c>
      <c r="F743" s="208"/>
      <c r="G743" s="208"/>
      <c r="H743" s="208"/>
      <c r="I743" s="208"/>
      <c r="J743" s="208"/>
    </row>
    <row r="744" spans="1:10" ht="11.25" customHeight="1" x14ac:dyDescent="0.25">
      <c r="A744" s="257" t="s">
        <v>1511</v>
      </c>
      <c r="B744" s="257"/>
      <c r="C744" s="257"/>
      <c r="D744" s="258"/>
      <c r="E744" s="209">
        <v>25.52</v>
      </c>
      <c r="F744" s="208"/>
      <c r="G744" s="208"/>
      <c r="H744" s="208"/>
      <c r="I744" s="208"/>
      <c r="J744" s="208"/>
    </row>
    <row r="745" spans="1:10" ht="11.25" customHeight="1" x14ac:dyDescent="0.25">
      <c r="A745" s="257" t="s">
        <v>1512</v>
      </c>
      <c r="B745" s="257"/>
      <c r="C745" s="257"/>
      <c r="D745" s="258"/>
      <c r="E745" s="209">
        <v>0</v>
      </c>
      <c r="F745" s="208"/>
      <c r="G745" s="208"/>
      <c r="H745" s="208"/>
      <c r="I745" s="208"/>
      <c r="J745" s="208"/>
    </row>
    <row r="746" spans="1:10" ht="11.25" customHeight="1" x14ac:dyDescent="0.25">
      <c r="A746" s="257" t="s">
        <v>1513</v>
      </c>
      <c r="B746" s="257"/>
      <c r="C746" s="257"/>
      <c r="D746" s="258"/>
      <c r="E746" s="209">
        <v>1</v>
      </c>
      <c r="F746" s="208"/>
      <c r="G746" s="208"/>
      <c r="H746" s="208"/>
      <c r="I746" s="208"/>
      <c r="J746" s="208"/>
    </row>
    <row r="747" spans="1:10" ht="11.25" customHeight="1" x14ac:dyDescent="0.25">
      <c r="A747" s="257" t="s">
        <v>1514</v>
      </c>
      <c r="B747" s="257"/>
      <c r="C747" s="257"/>
      <c r="D747" s="258"/>
      <c r="E747" s="209">
        <v>4.0599999999999996</v>
      </c>
      <c r="F747" s="208"/>
      <c r="G747" s="208"/>
      <c r="H747" s="208"/>
      <c r="I747" s="208"/>
      <c r="J747" s="208"/>
    </row>
    <row r="748" spans="1:10" ht="11.25" customHeight="1" x14ac:dyDescent="0.25">
      <c r="A748" s="257" t="s">
        <v>1515</v>
      </c>
      <c r="B748" s="257"/>
      <c r="C748" s="257"/>
      <c r="D748" s="258"/>
      <c r="E748" s="209">
        <v>4.0599999999999996</v>
      </c>
      <c r="F748" s="208"/>
      <c r="G748" s="208"/>
      <c r="H748" s="208"/>
      <c r="I748" s="208"/>
      <c r="J748" s="208"/>
    </row>
    <row r="749" spans="1:10" ht="11.25" customHeight="1" x14ac:dyDescent="0.25">
      <c r="A749" s="257" t="s">
        <v>1516</v>
      </c>
      <c r="B749" s="257"/>
      <c r="C749" s="257"/>
      <c r="D749" s="258"/>
      <c r="E749" s="209">
        <v>29.58</v>
      </c>
      <c r="F749" s="208"/>
      <c r="G749" s="208"/>
      <c r="H749" s="208"/>
      <c r="I749" s="208"/>
      <c r="J749" s="208"/>
    </row>
    <row r="750" spans="1:10" ht="11.25" customHeight="1" x14ac:dyDescent="0.25">
      <c r="A750" s="257" t="s">
        <v>1517</v>
      </c>
      <c r="B750" s="257"/>
      <c r="C750" s="257"/>
      <c r="D750" s="258"/>
      <c r="E750" s="209"/>
      <c r="F750" s="208"/>
      <c r="G750" s="208"/>
      <c r="H750" s="208"/>
      <c r="I750" s="208"/>
      <c r="J750" s="208"/>
    </row>
    <row r="751" spans="1:10" ht="11.25" customHeight="1" x14ac:dyDescent="0.25">
      <c r="A751" s="259" t="s">
        <v>1518</v>
      </c>
      <c r="B751" s="259"/>
      <c r="C751" s="259"/>
      <c r="D751" s="258"/>
      <c r="E751" s="211">
        <f>SUM(E749:E750)</f>
        <v>29.58</v>
      </c>
      <c r="F751" s="208"/>
      <c r="G751" s="208"/>
      <c r="H751" s="208"/>
      <c r="I751" s="208"/>
      <c r="J751" s="208"/>
    </row>
    <row r="752" spans="1:10" x14ac:dyDescent="0.25">
      <c r="A752" s="20"/>
      <c r="B752" s="20"/>
      <c r="C752" s="20"/>
      <c r="D752" s="61"/>
      <c r="E752" s="20"/>
      <c r="F752" s="20"/>
      <c r="G752" s="20"/>
      <c r="H752" s="20"/>
      <c r="I752" s="20"/>
      <c r="J752" s="20"/>
    </row>
    <row r="753" spans="1:10" x14ac:dyDescent="0.25">
      <c r="A753" s="20"/>
      <c r="B753" s="20"/>
      <c r="C753" s="20"/>
      <c r="D753" s="61"/>
      <c r="E753" s="20"/>
      <c r="F753" s="20"/>
      <c r="G753" s="20"/>
      <c r="H753" s="20"/>
      <c r="I753" s="20"/>
      <c r="J753" s="20"/>
    </row>
    <row r="754" spans="1:10" x14ac:dyDescent="0.25">
      <c r="A754" s="20"/>
      <c r="B754" s="20"/>
      <c r="C754" s="20"/>
      <c r="D754" s="61"/>
      <c r="E754" s="20"/>
      <c r="F754" s="20"/>
      <c r="G754" s="20"/>
      <c r="H754" s="20"/>
      <c r="I754" s="20"/>
      <c r="J754" s="20"/>
    </row>
    <row r="755" spans="1:10" x14ac:dyDescent="0.25">
      <c r="A755" s="20"/>
      <c r="B755" s="20"/>
      <c r="C755" s="20"/>
      <c r="D755" s="61"/>
      <c r="E755" s="20"/>
      <c r="F755" s="20"/>
      <c r="G755" s="20"/>
      <c r="H755" s="20"/>
      <c r="I755" s="20"/>
      <c r="J755" s="20"/>
    </row>
    <row r="756" spans="1:10" x14ac:dyDescent="0.25">
      <c r="A756" s="20"/>
      <c r="B756" s="20"/>
      <c r="C756" s="20"/>
      <c r="D756" s="61"/>
      <c r="E756" s="20"/>
      <c r="F756" s="20"/>
      <c r="G756" s="20"/>
      <c r="H756" s="20"/>
      <c r="I756" s="20"/>
      <c r="J756" s="20"/>
    </row>
    <row r="757" spans="1:10" x14ac:dyDescent="0.25">
      <c r="A757" s="20"/>
      <c r="B757" s="20"/>
      <c r="C757" s="20"/>
      <c r="D757" s="61"/>
      <c r="E757" s="20"/>
      <c r="F757" s="20"/>
      <c r="G757" s="20"/>
      <c r="H757" s="20"/>
      <c r="I757" s="20"/>
      <c r="J757" s="20"/>
    </row>
    <row r="758" spans="1:10" x14ac:dyDescent="0.25">
      <c r="A758" s="20"/>
      <c r="B758" s="20"/>
      <c r="C758" s="20"/>
      <c r="D758" s="61"/>
      <c r="E758" s="20"/>
      <c r="F758" s="20"/>
      <c r="G758" s="20"/>
      <c r="H758" s="20"/>
      <c r="I758" s="20"/>
      <c r="J758" s="20"/>
    </row>
    <row r="759" spans="1:10" x14ac:dyDescent="0.25">
      <c r="A759" s="20"/>
      <c r="B759" s="20"/>
      <c r="C759" s="20"/>
      <c r="D759" s="61"/>
      <c r="E759" s="20"/>
      <c r="F759" s="20"/>
      <c r="G759" s="20"/>
      <c r="H759" s="20"/>
      <c r="I759" s="20"/>
      <c r="J759" s="20"/>
    </row>
    <row r="760" spans="1:10" x14ac:dyDescent="0.25">
      <c r="A760" s="20"/>
      <c r="B760" s="20"/>
      <c r="C760" s="20"/>
      <c r="D760" s="61"/>
      <c r="E760" s="20"/>
      <c r="F760" s="20"/>
      <c r="G760" s="20"/>
      <c r="H760" s="20"/>
      <c r="I760" s="20"/>
      <c r="J760" s="20"/>
    </row>
    <row r="761" spans="1:10" x14ac:dyDescent="0.25">
      <c r="A761" s="20"/>
      <c r="B761" s="20"/>
      <c r="C761" s="20"/>
      <c r="D761" s="61"/>
      <c r="E761" s="20"/>
      <c r="F761" s="20"/>
      <c r="G761" s="20"/>
      <c r="H761" s="20"/>
      <c r="I761" s="20"/>
      <c r="J761" s="20"/>
    </row>
    <row r="762" spans="1:10" x14ac:dyDescent="0.25">
      <c r="A762" s="20"/>
      <c r="B762" s="20"/>
      <c r="C762" s="20"/>
      <c r="D762" s="61"/>
      <c r="E762" s="20"/>
      <c r="F762" s="20"/>
      <c r="G762" s="20"/>
      <c r="H762" s="20"/>
      <c r="I762" s="20"/>
      <c r="J762" s="20"/>
    </row>
    <row r="763" spans="1:10" x14ac:dyDescent="0.25">
      <c r="A763" s="20"/>
      <c r="B763" s="20"/>
      <c r="C763" s="20"/>
      <c r="D763" s="61"/>
      <c r="E763" s="20"/>
      <c r="F763" s="20"/>
      <c r="G763" s="20"/>
      <c r="H763" s="20"/>
      <c r="I763" s="20"/>
      <c r="J763" s="20"/>
    </row>
    <row r="764" spans="1:10" x14ac:dyDescent="0.25">
      <c r="A764" s="20"/>
      <c r="B764" s="20"/>
      <c r="C764" s="20"/>
      <c r="D764" s="61"/>
      <c r="E764" s="20"/>
      <c r="F764" s="20"/>
      <c r="G764" s="20"/>
      <c r="H764" s="20"/>
      <c r="I764" s="20"/>
      <c r="J764" s="20"/>
    </row>
    <row r="765" spans="1:10" x14ac:dyDescent="0.25">
      <c r="A765" s="20"/>
      <c r="B765" s="20"/>
      <c r="C765" s="20"/>
      <c r="D765" s="61"/>
      <c r="E765" s="20"/>
      <c r="F765" s="20"/>
      <c r="G765" s="20"/>
      <c r="H765" s="20"/>
      <c r="I765" s="20"/>
      <c r="J765" s="20"/>
    </row>
    <row r="766" spans="1:10" x14ac:dyDescent="0.25">
      <c r="A766" s="20"/>
      <c r="B766" s="20"/>
      <c r="C766" s="20"/>
      <c r="D766" s="61"/>
      <c r="E766" s="20"/>
      <c r="F766" s="20"/>
      <c r="G766" s="20"/>
      <c r="H766" s="20"/>
      <c r="I766" s="20"/>
      <c r="J766" s="20"/>
    </row>
    <row r="767" spans="1:10" x14ac:dyDescent="0.25">
      <c r="A767" s="20"/>
      <c r="B767" s="20"/>
      <c r="C767" s="20"/>
      <c r="D767" s="61"/>
      <c r="E767" s="20"/>
      <c r="F767" s="20"/>
      <c r="G767" s="20"/>
      <c r="H767" s="20"/>
      <c r="I767" s="20"/>
      <c r="J767" s="20"/>
    </row>
    <row r="768" spans="1:10" x14ac:dyDescent="0.25">
      <c r="A768" s="20"/>
      <c r="B768" s="20"/>
      <c r="C768" s="20"/>
      <c r="D768" s="61"/>
      <c r="E768" s="20"/>
      <c r="F768" s="20"/>
      <c r="G768" s="20"/>
      <c r="H768" s="20"/>
      <c r="I768" s="20"/>
      <c r="J768" s="20"/>
    </row>
    <row r="769" spans="1:10" x14ac:dyDescent="0.25">
      <c r="A769" s="20"/>
      <c r="B769" s="20"/>
      <c r="C769" s="20"/>
      <c r="D769" s="61"/>
      <c r="E769" s="20"/>
      <c r="F769" s="20"/>
      <c r="G769" s="20"/>
      <c r="H769" s="20"/>
      <c r="I769" s="20"/>
      <c r="J769" s="20"/>
    </row>
    <row r="770" spans="1:10" x14ac:dyDescent="0.25">
      <c r="A770" s="20"/>
      <c r="B770" s="20"/>
      <c r="C770" s="20"/>
      <c r="D770" s="61"/>
      <c r="E770" s="20"/>
      <c r="F770" s="20"/>
      <c r="G770" s="20"/>
      <c r="H770" s="20"/>
      <c r="I770" s="20"/>
      <c r="J770" s="20"/>
    </row>
    <row r="771" spans="1:10" x14ac:dyDescent="0.25">
      <c r="A771" s="20"/>
      <c r="B771" s="20"/>
      <c r="C771" s="20"/>
      <c r="D771" s="61"/>
      <c r="E771" s="20"/>
      <c r="F771" s="20"/>
      <c r="G771" s="20"/>
      <c r="H771" s="20"/>
      <c r="I771" s="20"/>
      <c r="J771" s="20"/>
    </row>
    <row r="772" spans="1:10" x14ac:dyDescent="0.25">
      <c r="A772" s="20"/>
      <c r="B772" s="20"/>
      <c r="C772" s="20"/>
      <c r="D772" s="61"/>
      <c r="E772" s="20"/>
      <c r="F772" s="20"/>
      <c r="G772" s="20"/>
      <c r="H772" s="20"/>
      <c r="I772" s="20"/>
      <c r="J772" s="20"/>
    </row>
    <row r="773" spans="1:10" x14ac:dyDescent="0.25">
      <c r="A773" s="20"/>
      <c r="B773" s="20"/>
      <c r="C773" s="20"/>
      <c r="D773" s="61"/>
      <c r="E773" s="20"/>
      <c r="F773" s="20"/>
      <c r="G773" s="20"/>
      <c r="H773" s="20"/>
      <c r="I773" s="20"/>
      <c r="J773" s="20"/>
    </row>
    <row r="774" spans="1:10" x14ac:dyDescent="0.25">
      <c r="A774" s="20"/>
      <c r="B774" s="20"/>
      <c r="C774" s="20"/>
      <c r="D774" s="61"/>
      <c r="E774" s="20"/>
      <c r="F774" s="20"/>
      <c r="G774" s="20"/>
      <c r="H774" s="20"/>
      <c r="I774" s="20"/>
      <c r="J774" s="20"/>
    </row>
    <row r="775" spans="1:10" ht="11.25" customHeight="1" x14ac:dyDescent="0.25">
      <c r="A775" s="265" t="s">
        <v>1634</v>
      </c>
      <c r="B775" s="265"/>
      <c r="C775" s="265"/>
      <c r="D775" s="265"/>
      <c r="E775" s="265"/>
      <c r="F775" s="265"/>
      <c r="G775" s="265"/>
      <c r="H775" s="266" t="s">
        <v>1585</v>
      </c>
      <c r="I775" s="266"/>
      <c r="J775" s="266"/>
    </row>
    <row r="776" spans="1:10" ht="11.25" customHeight="1" x14ac:dyDescent="0.25">
      <c r="A776" s="265" t="s">
        <v>1477</v>
      </c>
      <c r="B776" s="265"/>
      <c r="C776" s="265" t="s">
        <v>1635</v>
      </c>
      <c r="D776" s="265"/>
      <c r="E776" s="265" t="s">
        <v>1627</v>
      </c>
      <c r="F776" s="265"/>
      <c r="G776" s="265"/>
      <c r="H776" s="266" t="s">
        <v>1480</v>
      </c>
      <c r="I776" s="266"/>
      <c r="J776" s="266"/>
    </row>
    <row r="777" spans="1:10" x14ac:dyDescent="0.25">
      <c r="A777" s="260"/>
      <c r="B777" s="260"/>
      <c r="C777" s="260"/>
      <c r="D777" s="260"/>
      <c r="E777" s="260"/>
      <c r="F777" s="260"/>
      <c r="G777" s="260"/>
      <c r="H777" s="260"/>
      <c r="I777" s="260"/>
      <c r="J777" s="260"/>
    </row>
    <row r="778" spans="1:10" x14ac:dyDescent="0.25">
      <c r="A778" s="201" t="s">
        <v>1124</v>
      </c>
      <c r="B778" s="202" t="s">
        <v>1481</v>
      </c>
      <c r="C778" s="202" t="s">
        <v>1482</v>
      </c>
      <c r="D778" s="203" t="s">
        <v>1483</v>
      </c>
      <c r="E778" s="203" t="s">
        <v>1484</v>
      </c>
      <c r="F778" s="203" t="s">
        <v>1485</v>
      </c>
      <c r="G778" s="203" t="s">
        <v>1486</v>
      </c>
      <c r="H778" s="203" t="s">
        <v>1487</v>
      </c>
      <c r="I778" s="203" t="s">
        <v>1488</v>
      </c>
      <c r="J778" s="203" t="s">
        <v>1489</v>
      </c>
    </row>
    <row r="779" spans="1:10" x14ac:dyDescent="0.25">
      <c r="A779" s="204" t="s">
        <v>1534</v>
      </c>
      <c r="B779" s="205" t="s">
        <v>1491</v>
      </c>
      <c r="C779" s="205" t="s">
        <v>1535</v>
      </c>
      <c r="D779" s="206">
        <v>0.2</v>
      </c>
      <c r="E779" s="206">
        <v>1</v>
      </c>
      <c r="F779" s="206">
        <v>5.42</v>
      </c>
      <c r="G779" s="206">
        <v>0</v>
      </c>
      <c r="H779" s="206">
        <v>12.38</v>
      </c>
      <c r="I779" s="206" t="s">
        <v>1493</v>
      </c>
      <c r="J779" s="206">
        <v>2.476</v>
      </c>
    </row>
    <row r="780" spans="1:10" x14ac:dyDescent="0.25">
      <c r="A780" s="204" t="s">
        <v>1617</v>
      </c>
      <c r="B780" s="205" t="s">
        <v>1491</v>
      </c>
      <c r="C780" s="205" t="s">
        <v>1618</v>
      </c>
      <c r="D780" s="206">
        <v>0.2</v>
      </c>
      <c r="E780" s="206">
        <v>1</v>
      </c>
      <c r="F780" s="206">
        <v>6.42</v>
      </c>
      <c r="G780" s="206">
        <v>0</v>
      </c>
      <c r="H780" s="206">
        <v>14.66</v>
      </c>
      <c r="I780" s="206" t="s">
        <v>1493</v>
      </c>
      <c r="J780" s="206">
        <v>2.9319999999999999</v>
      </c>
    </row>
    <row r="781" spans="1:10" ht="11.25" customHeight="1" x14ac:dyDescent="0.25">
      <c r="A781" s="261" t="s">
        <v>1505</v>
      </c>
      <c r="B781" s="261"/>
      <c r="C781" s="261"/>
      <c r="D781" s="261"/>
      <c r="E781" s="261"/>
      <c r="F781" s="261"/>
      <c r="G781" s="261"/>
      <c r="H781" s="261"/>
      <c r="I781" s="261"/>
      <c r="J781" s="207">
        <v>5.41</v>
      </c>
    </row>
    <row r="782" spans="1:10" x14ac:dyDescent="0.25">
      <c r="A782" s="262"/>
      <c r="B782" s="262"/>
      <c r="C782" s="262"/>
      <c r="D782" s="262"/>
      <c r="E782" s="262"/>
      <c r="F782" s="262"/>
      <c r="G782" s="262"/>
      <c r="H782" s="262"/>
      <c r="I782" s="262"/>
      <c r="J782" s="262"/>
    </row>
    <row r="783" spans="1:10" x14ac:dyDescent="0.25">
      <c r="A783" s="201" t="s">
        <v>1496</v>
      </c>
      <c r="B783" s="202" t="s">
        <v>1481</v>
      </c>
      <c r="C783" s="202" t="s">
        <v>1482</v>
      </c>
      <c r="D783" s="203" t="s">
        <v>1483</v>
      </c>
      <c r="E783" s="203" t="s">
        <v>1484</v>
      </c>
      <c r="F783" s="203" t="s">
        <v>1485</v>
      </c>
      <c r="G783" s="203" t="s">
        <v>1486</v>
      </c>
      <c r="H783" s="203" t="s">
        <v>1487</v>
      </c>
      <c r="I783" s="203" t="s">
        <v>1488</v>
      </c>
      <c r="J783" s="203" t="s">
        <v>1489</v>
      </c>
    </row>
    <row r="784" spans="1:10" x14ac:dyDescent="0.25">
      <c r="A784" s="204" t="s">
        <v>1636</v>
      </c>
      <c r="B784" s="205" t="s">
        <v>53</v>
      </c>
      <c r="C784" s="205" t="s">
        <v>1637</v>
      </c>
      <c r="D784" s="206">
        <v>1</v>
      </c>
      <c r="E784" s="206">
        <v>1</v>
      </c>
      <c r="F784" s="206">
        <v>2.4900000000000002</v>
      </c>
      <c r="G784" s="206">
        <v>0</v>
      </c>
      <c r="H784" s="206">
        <v>2.4900000000000002</v>
      </c>
      <c r="I784" s="206" t="s">
        <v>1493</v>
      </c>
      <c r="J784" s="206">
        <v>2.4900000000000002</v>
      </c>
    </row>
    <row r="785" spans="1:10" ht="11.25" customHeight="1" x14ac:dyDescent="0.25">
      <c r="A785" s="261" t="s">
        <v>1505</v>
      </c>
      <c r="B785" s="261"/>
      <c r="C785" s="261"/>
      <c r="D785" s="261"/>
      <c r="E785" s="261"/>
      <c r="F785" s="261"/>
      <c r="G785" s="261"/>
      <c r="H785" s="261"/>
      <c r="I785" s="261"/>
      <c r="J785" s="207">
        <v>2.4900000000000002</v>
      </c>
    </row>
    <row r="786" spans="1:10" x14ac:dyDescent="0.25">
      <c r="A786" s="262"/>
      <c r="B786" s="262"/>
      <c r="C786" s="262"/>
      <c r="D786" s="262"/>
      <c r="E786" s="262"/>
      <c r="F786" s="262"/>
      <c r="G786" s="262"/>
      <c r="H786" s="262"/>
      <c r="I786" s="262"/>
      <c r="J786" s="262"/>
    </row>
    <row r="787" spans="1:10" ht="11.25" customHeight="1" x14ac:dyDescent="0.25">
      <c r="A787" s="263" t="s">
        <v>1506</v>
      </c>
      <c r="B787" s="263"/>
      <c r="C787" s="263"/>
      <c r="D787" s="263"/>
      <c r="E787" s="263"/>
      <c r="F787" s="208"/>
      <c r="G787" s="208"/>
      <c r="H787" s="208"/>
      <c r="I787" s="208"/>
      <c r="J787" s="208"/>
    </row>
    <row r="788" spans="1:10" ht="11.25" customHeight="1" x14ac:dyDescent="0.25">
      <c r="A788" s="264" t="s">
        <v>1507</v>
      </c>
      <c r="B788" s="264"/>
      <c r="C788" s="264"/>
      <c r="D788" s="203" t="s">
        <v>1508</v>
      </c>
      <c r="E788" s="203" t="s">
        <v>1509</v>
      </c>
      <c r="F788" s="208"/>
      <c r="G788" s="208"/>
      <c r="H788" s="208"/>
      <c r="I788" s="208"/>
      <c r="J788" s="208"/>
    </row>
    <row r="789" spans="1:10" ht="11.25" customHeight="1" x14ac:dyDescent="0.25">
      <c r="A789" s="257" t="s">
        <v>1510</v>
      </c>
      <c r="B789" s="257"/>
      <c r="C789" s="257"/>
      <c r="D789" s="258">
        <v>128.33000000000001</v>
      </c>
      <c r="E789" s="209">
        <v>5.41</v>
      </c>
      <c r="F789" s="208"/>
      <c r="G789" s="208"/>
      <c r="H789" s="208"/>
      <c r="I789" s="208"/>
      <c r="J789" s="208"/>
    </row>
    <row r="790" spans="1:10" ht="11.25" customHeight="1" x14ac:dyDescent="0.25">
      <c r="A790" s="257" t="s">
        <v>1511</v>
      </c>
      <c r="B790" s="257"/>
      <c r="C790" s="257"/>
      <c r="D790" s="258"/>
      <c r="E790" s="209">
        <v>2.4900000000000002</v>
      </c>
      <c r="F790" s="208"/>
      <c r="G790" s="208"/>
      <c r="H790" s="208"/>
      <c r="I790" s="208"/>
      <c r="J790" s="208"/>
    </row>
    <row r="791" spans="1:10" ht="11.25" customHeight="1" x14ac:dyDescent="0.25">
      <c r="A791" s="257" t="s">
        <v>1512</v>
      </c>
      <c r="B791" s="257"/>
      <c r="C791" s="257"/>
      <c r="D791" s="258"/>
      <c r="E791" s="209">
        <v>0</v>
      </c>
      <c r="F791" s="208"/>
      <c r="G791" s="208"/>
      <c r="H791" s="208"/>
      <c r="I791" s="208"/>
      <c r="J791" s="208"/>
    </row>
    <row r="792" spans="1:10" ht="11.25" customHeight="1" x14ac:dyDescent="0.25">
      <c r="A792" s="257" t="s">
        <v>1513</v>
      </c>
      <c r="B792" s="257"/>
      <c r="C792" s="257"/>
      <c r="D792" s="258"/>
      <c r="E792" s="209">
        <v>1</v>
      </c>
      <c r="F792" s="208"/>
      <c r="G792" s="208"/>
      <c r="H792" s="208"/>
      <c r="I792" s="208"/>
      <c r="J792" s="208"/>
    </row>
    <row r="793" spans="1:10" ht="11.25" customHeight="1" x14ac:dyDescent="0.25">
      <c r="A793" s="257" t="s">
        <v>1514</v>
      </c>
      <c r="B793" s="257"/>
      <c r="C793" s="257"/>
      <c r="D793" s="258"/>
      <c r="E793" s="209">
        <v>5.41</v>
      </c>
      <c r="F793" s="208"/>
      <c r="G793" s="208"/>
      <c r="H793" s="208"/>
      <c r="I793" s="208"/>
      <c r="J793" s="208"/>
    </row>
    <row r="794" spans="1:10" ht="11.25" customHeight="1" x14ac:dyDescent="0.25">
      <c r="A794" s="257" t="s">
        <v>1515</v>
      </c>
      <c r="B794" s="257"/>
      <c r="C794" s="257"/>
      <c r="D794" s="258"/>
      <c r="E794" s="209">
        <v>5.41</v>
      </c>
      <c r="F794" s="208"/>
      <c r="G794" s="208"/>
      <c r="H794" s="208"/>
      <c r="I794" s="208"/>
      <c r="J794" s="208"/>
    </row>
    <row r="795" spans="1:10" ht="11.25" customHeight="1" x14ac:dyDescent="0.25">
      <c r="A795" s="257" t="s">
        <v>1516</v>
      </c>
      <c r="B795" s="257"/>
      <c r="C795" s="257"/>
      <c r="D795" s="258"/>
      <c r="E795" s="209">
        <v>7.9</v>
      </c>
      <c r="F795" s="208"/>
      <c r="G795" s="208"/>
      <c r="H795" s="208"/>
      <c r="I795" s="208"/>
      <c r="J795" s="208"/>
    </row>
    <row r="796" spans="1:10" ht="11.25" customHeight="1" x14ac:dyDescent="0.25">
      <c r="A796" s="257" t="s">
        <v>1517</v>
      </c>
      <c r="B796" s="257"/>
      <c r="C796" s="257"/>
      <c r="D796" s="258"/>
      <c r="E796" s="209"/>
      <c r="F796" s="208"/>
      <c r="G796" s="208"/>
      <c r="H796" s="208"/>
      <c r="I796" s="208"/>
      <c r="J796" s="208"/>
    </row>
    <row r="797" spans="1:10" ht="11.25" customHeight="1" x14ac:dyDescent="0.25">
      <c r="A797" s="259" t="s">
        <v>1518</v>
      </c>
      <c r="B797" s="259"/>
      <c r="C797" s="259"/>
      <c r="D797" s="258"/>
      <c r="E797" s="211">
        <f>SUM(E795:E796)</f>
        <v>7.9</v>
      </c>
      <c r="F797" s="208"/>
      <c r="G797" s="208"/>
      <c r="H797" s="208"/>
      <c r="I797" s="208"/>
      <c r="J797" s="208"/>
    </row>
    <row r="798" spans="1:10" x14ac:dyDescent="0.25">
      <c r="A798" s="20"/>
      <c r="B798" s="20"/>
      <c r="C798" s="20"/>
      <c r="D798" s="61"/>
      <c r="E798" s="20"/>
      <c r="F798" s="20"/>
      <c r="G798" s="20"/>
      <c r="H798" s="20"/>
      <c r="I798" s="20"/>
      <c r="J798" s="20"/>
    </row>
    <row r="799" spans="1:10" x14ac:dyDescent="0.25">
      <c r="A799" s="20"/>
      <c r="B799" s="20"/>
      <c r="C799" s="20"/>
      <c r="D799" s="61"/>
      <c r="E799" s="20"/>
      <c r="F799" s="20"/>
      <c r="G799" s="20"/>
      <c r="H799" s="20"/>
      <c r="I799" s="20"/>
      <c r="J799" s="20"/>
    </row>
    <row r="800" spans="1:10" x14ac:dyDescent="0.25">
      <c r="A800" s="20"/>
      <c r="B800" s="20"/>
      <c r="C800" s="20"/>
      <c r="D800" s="61"/>
      <c r="E800" s="20"/>
      <c r="F800" s="20"/>
      <c r="G800" s="20"/>
      <c r="H800" s="20"/>
      <c r="I800" s="20"/>
      <c r="J800" s="20"/>
    </row>
    <row r="801" spans="1:10" x14ac:dyDescent="0.25">
      <c r="A801" s="20"/>
      <c r="B801" s="20"/>
      <c r="C801" s="20"/>
      <c r="D801" s="61"/>
      <c r="E801" s="20"/>
      <c r="F801" s="20"/>
      <c r="G801" s="20"/>
      <c r="H801" s="20"/>
      <c r="I801" s="20"/>
      <c r="J801" s="20"/>
    </row>
    <row r="802" spans="1:10" x14ac:dyDescent="0.25">
      <c r="A802" s="20"/>
      <c r="B802" s="20"/>
      <c r="C802" s="20"/>
      <c r="D802" s="61"/>
      <c r="E802" s="20"/>
      <c r="F802" s="20"/>
      <c r="G802" s="20"/>
      <c r="H802" s="20"/>
      <c r="I802" s="20"/>
      <c r="J802" s="20"/>
    </row>
    <row r="803" spans="1:10" x14ac:dyDescent="0.25">
      <c r="A803" s="20"/>
      <c r="B803" s="20"/>
      <c r="C803" s="20"/>
      <c r="D803" s="61"/>
      <c r="E803" s="20"/>
      <c r="F803" s="20"/>
      <c r="G803" s="20"/>
      <c r="H803" s="20"/>
      <c r="I803" s="20"/>
      <c r="J803" s="20"/>
    </row>
    <row r="804" spans="1:10" x14ac:dyDescent="0.25">
      <c r="A804" s="20"/>
      <c r="B804" s="20"/>
      <c r="C804" s="20"/>
      <c r="D804" s="61"/>
      <c r="E804" s="20"/>
      <c r="F804" s="20"/>
      <c r="G804" s="20"/>
      <c r="H804" s="20"/>
      <c r="I804" s="20"/>
      <c r="J804" s="20"/>
    </row>
    <row r="805" spans="1:10" x14ac:dyDescent="0.25">
      <c r="A805" s="20"/>
      <c r="B805" s="20"/>
      <c r="C805" s="20"/>
      <c r="D805" s="61"/>
      <c r="E805" s="20"/>
      <c r="F805" s="20"/>
      <c r="G805" s="20"/>
      <c r="H805" s="20"/>
      <c r="I805" s="20"/>
      <c r="J805" s="20"/>
    </row>
    <row r="806" spans="1:10" x14ac:dyDescent="0.25">
      <c r="A806" s="20"/>
      <c r="B806" s="20"/>
      <c r="C806" s="20"/>
      <c r="D806" s="61"/>
      <c r="E806" s="20"/>
      <c r="F806" s="20"/>
      <c r="G806" s="20"/>
      <c r="H806" s="20"/>
      <c r="I806" s="20"/>
      <c r="J806" s="20"/>
    </row>
    <row r="807" spans="1:10" x14ac:dyDescent="0.25">
      <c r="A807" s="20"/>
      <c r="B807" s="20"/>
      <c r="C807" s="20"/>
      <c r="D807" s="61"/>
      <c r="E807" s="20"/>
      <c r="F807" s="20"/>
      <c r="G807" s="20"/>
      <c r="H807" s="20"/>
      <c r="I807" s="20"/>
      <c r="J807" s="20"/>
    </row>
    <row r="808" spans="1:10" x14ac:dyDescent="0.25">
      <c r="A808" s="20"/>
      <c r="B808" s="20"/>
      <c r="C808" s="20"/>
      <c r="D808" s="61"/>
      <c r="E808" s="20"/>
      <c r="F808" s="20"/>
      <c r="G808" s="20"/>
      <c r="H808" s="20"/>
      <c r="I808" s="20"/>
      <c r="J808" s="20"/>
    </row>
    <row r="809" spans="1:10" x14ac:dyDescent="0.25">
      <c r="A809" s="20"/>
      <c r="B809" s="20"/>
      <c r="C809" s="20"/>
      <c r="D809" s="61"/>
      <c r="E809" s="20"/>
      <c r="F809" s="20"/>
      <c r="G809" s="20"/>
      <c r="H809" s="20"/>
      <c r="I809" s="20"/>
      <c r="J809" s="20"/>
    </row>
    <row r="810" spans="1:10" x14ac:dyDescent="0.25">
      <c r="A810" s="20"/>
      <c r="B810" s="20"/>
      <c r="C810" s="20"/>
      <c r="D810" s="61"/>
      <c r="E810" s="20"/>
      <c r="F810" s="20"/>
      <c r="G810" s="20"/>
      <c r="H810" s="20"/>
      <c r="I810" s="20"/>
      <c r="J810" s="20"/>
    </row>
    <row r="811" spans="1:10" x14ac:dyDescent="0.25">
      <c r="A811" s="20"/>
      <c r="B811" s="20"/>
      <c r="C811" s="20"/>
      <c r="D811" s="61"/>
      <c r="E811" s="20"/>
      <c r="F811" s="20"/>
      <c r="G811" s="20"/>
      <c r="H811" s="20"/>
      <c r="I811" s="20"/>
      <c r="J811" s="20"/>
    </row>
    <row r="812" spans="1:10" x14ac:dyDescent="0.25">
      <c r="A812" s="20"/>
      <c r="B812" s="20"/>
      <c r="C812" s="20"/>
      <c r="D812" s="61"/>
      <c r="E812" s="20"/>
      <c r="F812" s="20"/>
      <c r="G812" s="20"/>
      <c r="H812" s="20"/>
      <c r="I812" s="20"/>
      <c r="J812" s="20"/>
    </row>
    <row r="813" spans="1:10" x14ac:dyDescent="0.25">
      <c r="A813" s="20"/>
      <c r="B813" s="20"/>
      <c r="C813" s="20"/>
      <c r="D813" s="61"/>
      <c r="E813" s="20"/>
      <c r="F813" s="20"/>
      <c r="G813" s="20"/>
      <c r="H813" s="20"/>
      <c r="I813" s="20"/>
      <c r="J813" s="20"/>
    </row>
    <row r="814" spans="1:10" x14ac:dyDescent="0.25">
      <c r="A814" s="20"/>
      <c r="B814" s="20"/>
      <c r="C814" s="20"/>
      <c r="D814" s="61"/>
      <c r="E814" s="20"/>
      <c r="F814" s="20"/>
      <c r="G814" s="20"/>
      <c r="H814" s="20"/>
      <c r="I814" s="20"/>
      <c r="J814" s="20"/>
    </row>
    <row r="815" spans="1:10" x14ac:dyDescent="0.25">
      <c r="A815" s="20"/>
      <c r="B815" s="20"/>
      <c r="C815" s="20"/>
      <c r="D815" s="61"/>
      <c r="E815" s="20"/>
      <c r="F815" s="20"/>
      <c r="G815" s="20"/>
      <c r="H815" s="20"/>
      <c r="I815" s="20"/>
      <c r="J815" s="20"/>
    </row>
    <row r="816" spans="1:10" x14ac:dyDescent="0.25">
      <c r="A816" s="20"/>
      <c r="B816" s="20"/>
      <c r="C816" s="20"/>
      <c r="D816" s="61"/>
      <c r="E816" s="20"/>
      <c r="F816" s="20"/>
      <c r="G816" s="20"/>
      <c r="H816" s="20"/>
      <c r="I816" s="20"/>
      <c r="J816" s="20"/>
    </row>
    <row r="817" spans="1:10" x14ac:dyDescent="0.25">
      <c r="A817" s="20"/>
      <c r="B817" s="20"/>
      <c r="C817" s="20"/>
      <c r="D817" s="61"/>
      <c r="E817" s="20"/>
      <c r="F817" s="20"/>
      <c r="G817" s="20"/>
      <c r="H817" s="20"/>
      <c r="I817" s="20"/>
      <c r="J817" s="20"/>
    </row>
    <row r="818" spans="1:10" x14ac:dyDescent="0.25">
      <c r="A818" s="20"/>
      <c r="B818" s="20"/>
      <c r="C818" s="20"/>
      <c r="D818" s="61"/>
      <c r="E818" s="20"/>
      <c r="F818" s="20"/>
      <c r="G818" s="20"/>
      <c r="H818" s="20"/>
      <c r="I818" s="20"/>
      <c r="J818" s="20"/>
    </row>
    <row r="819" spans="1:10" x14ac:dyDescent="0.25">
      <c r="A819" s="20"/>
      <c r="B819" s="20"/>
      <c r="C819" s="20"/>
      <c r="D819" s="61"/>
      <c r="E819" s="20"/>
      <c r="F819" s="20"/>
      <c r="G819" s="20"/>
      <c r="H819" s="20"/>
      <c r="I819" s="20"/>
      <c r="J819" s="20"/>
    </row>
    <row r="820" spans="1:10" x14ac:dyDescent="0.25">
      <c r="A820" s="20"/>
      <c r="B820" s="20"/>
      <c r="C820" s="20"/>
      <c r="D820" s="61"/>
      <c r="E820" s="20"/>
      <c r="F820" s="20"/>
      <c r="G820" s="20"/>
      <c r="H820" s="20"/>
      <c r="I820" s="20"/>
      <c r="J820" s="20"/>
    </row>
    <row r="821" spans="1:10" ht="11.25" customHeight="1" x14ac:dyDescent="0.25">
      <c r="A821" s="265" t="s">
        <v>1638</v>
      </c>
      <c r="B821" s="265"/>
      <c r="C821" s="265"/>
      <c r="D821" s="265"/>
      <c r="E821" s="265"/>
      <c r="F821" s="265"/>
      <c r="G821" s="265"/>
      <c r="H821" s="266" t="s">
        <v>1585</v>
      </c>
      <c r="I821" s="266"/>
      <c r="J821" s="266"/>
    </row>
    <row r="822" spans="1:10" ht="11.25" customHeight="1" x14ac:dyDescent="0.25">
      <c r="A822" s="265" t="s">
        <v>1477</v>
      </c>
      <c r="B822" s="265"/>
      <c r="C822" s="265" t="s">
        <v>1639</v>
      </c>
      <c r="D822" s="265"/>
      <c r="E822" s="265" t="s">
        <v>1627</v>
      </c>
      <c r="F822" s="265"/>
      <c r="G822" s="265"/>
      <c r="H822" s="266" t="s">
        <v>1480</v>
      </c>
      <c r="I822" s="266"/>
      <c r="J822" s="266"/>
    </row>
    <row r="823" spans="1:10" x14ac:dyDescent="0.25">
      <c r="A823" s="212"/>
      <c r="B823" s="212"/>
      <c r="C823" s="212"/>
      <c r="D823" s="212"/>
      <c r="E823" s="212"/>
      <c r="F823" s="212"/>
      <c r="G823" s="212"/>
      <c r="H823" s="179"/>
      <c r="I823" s="179"/>
      <c r="J823" s="179"/>
    </row>
    <row r="824" spans="1:10" x14ac:dyDescent="0.25">
      <c r="A824" s="201" t="s">
        <v>1124</v>
      </c>
      <c r="B824" s="202" t="s">
        <v>1481</v>
      </c>
      <c r="C824" s="202" t="s">
        <v>1482</v>
      </c>
      <c r="D824" s="203" t="s">
        <v>1483</v>
      </c>
      <c r="E824" s="203" t="s">
        <v>1484</v>
      </c>
      <c r="F824" s="203" t="s">
        <v>1485</v>
      </c>
      <c r="G824" s="203" t="s">
        <v>1486</v>
      </c>
      <c r="H824" s="203" t="s">
        <v>1487</v>
      </c>
      <c r="I824" s="203" t="s">
        <v>1488</v>
      </c>
      <c r="J824" s="203" t="s">
        <v>1489</v>
      </c>
    </row>
    <row r="825" spans="1:10" x14ac:dyDescent="0.25">
      <c r="A825" s="204" t="s">
        <v>1534</v>
      </c>
      <c r="B825" s="205" t="s">
        <v>1491</v>
      </c>
      <c r="C825" s="205" t="s">
        <v>1535</v>
      </c>
      <c r="D825" s="206">
        <v>0.2</v>
      </c>
      <c r="E825" s="206">
        <v>1</v>
      </c>
      <c r="F825" s="206">
        <v>5.42</v>
      </c>
      <c r="G825" s="206">
        <v>0</v>
      </c>
      <c r="H825" s="206">
        <v>12.38</v>
      </c>
      <c r="I825" s="206" t="s">
        <v>1493</v>
      </c>
      <c r="J825" s="206">
        <v>2.476</v>
      </c>
    </row>
    <row r="826" spans="1:10" x14ac:dyDescent="0.25">
      <c r="A826" s="204" t="s">
        <v>1617</v>
      </c>
      <c r="B826" s="205" t="s">
        <v>1491</v>
      </c>
      <c r="C826" s="205" t="s">
        <v>1618</v>
      </c>
      <c r="D826" s="206">
        <v>0.2</v>
      </c>
      <c r="E826" s="206">
        <v>1</v>
      </c>
      <c r="F826" s="206">
        <v>6.42</v>
      </c>
      <c r="G826" s="206">
        <v>0</v>
      </c>
      <c r="H826" s="206">
        <v>14.66</v>
      </c>
      <c r="I826" s="206" t="s">
        <v>1493</v>
      </c>
      <c r="J826" s="206">
        <v>2.9319999999999999</v>
      </c>
    </row>
    <row r="827" spans="1:10" ht="11.25" customHeight="1" x14ac:dyDescent="0.25">
      <c r="A827" s="261" t="s">
        <v>1505</v>
      </c>
      <c r="B827" s="261"/>
      <c r="C827" s="261"/>
      <c r="D827" s="261"/>
      <c r="E827" s="261"/>
      <c r="F827" s="261"/>
      <c r="G827" s="261"/>
      <c r="H827" s="261"/>
      <c r="I827" s="261"/>
      <c r="J827" s="207">
        <v>5.41</v>
      </c>
    </row>
    <row r="828" spans="1:10" x14ac:dyDescent="0.25">
      <c r="A828" s="262"/>
      <c r="B828" s="262"/>
      <c r="C828" s="262"/>
      <c r="D828" s="262"/>
      <c r="E828" s="262"/>
      <c r="F828" s="262"/>
      <c r="G828" s="262"/>
      <c r="H828" s="262"/>
      <c r="I828" s="262"/>
      <c r="J828" s="262"/>
    </row>
    <row r="829" spans="1:10" x14ac:dyDescent="0.25">
      <c r="A829" s="201" t="s">
        <v>1496</v>
      </c>
      <c r="B829" s="202" t="s">
        <v>1481</v>
      </c>
      <c r="C829" s="202" t="s">
        <v>1482</v>
      </c>
      <c r="D829" s="203" t="s">
        <v>1483</v>
      </c>
      <c r="E829" s="203" t="s">
        <v>1484</v>
      </c>
      <c r="F829" s="203" t="s">
        <v>1485</v>
      </c>
      <c r="G829" s="203" t="s">
        <v>1486</v>
      </c>
      <c r="H829" s="203" t="s">
        <v>1487</v>
      </c>
      <c r="I829" s="203" t="s">
        <v>1488</v>
      </c>
      <c r="J829" s="203" t="s">
        <v>1489</v>
      </c>
    </row>
    <row r="830" spans="1:10" x14ac:dyDescent="0.25">
      <c r="A830" s="204" t="s">
        <v>1640</v>
      </c>
      <c r="B830" s="205" t="s">
        <v>53</v>
      </c>
      <c r="C830" s="205" t="s">
        <v>1641</v>
      </c>
      <c r="D830" s="206">
        <v>1</v>
      </c>
      <c r="E830" s="206">
        <v>1</v>
      </c>
      <c r="F830" s="206">
        <v>3.25</v>
      </c>
      <c r="G830" s="206">
        <v>0</v>
      </c>
      <c r="H830" s="206">
        <v>3.25</v>
      </c>
      <c r="I830" s="206" t="s">
        <v>1493</v>
      </c>
      <c r="J830" s="206">
        <v>3.25</v>
      </c>
    </row>
    <row r="831" spans="1:10" ht="11.25" customHeight="1" x14ac:dyDescent="0.25">
      <c r="A831" s="261" t="s">
        <v>1505</v>
      </c>
      <c r="B831" s="261"/>
      <c r="C831" s="261"/>
      <c r="D831" s="261"/>
      <c r="E831" s="261"/>
      <c r="F831" s="261"/>
      <c r="G831" s="261"/>
      <c r="H831" s="261"/>
      <c r="I831" s="261"/>
      <c r="J831" s="207">
        <v>3.25</v>
      </c>
    </row>
    <row r="832" spans="1:10" x14ac:dyDescent="0.25">
      <c r="A832" s="262"/>
      <c r="B832" s="262"/>
      <c r="C832" s="262"/>
      <c r="D832" s="262"/>
      <c r="E832" s="262"/>
      <c r="F832" s="262"/>
      <c r="G832" s="262"/>
      <c r="H832" s="262"/>
      <c r="I832" s="262"/>
      <c r="J832" s="262"/>
    </row>
    <row r="833" spans="1:10" ht="11.25" customHeight="1" x14ac:dyDescent="0.25">
      <c r="A833" s="263" t="s">
        <v>1506</v>
      </c>
      <c r="B833" s="263"/>
      <c r="C833" s="263"/>
      <c r="D833" s="263"/>
      <c r="E833" s="263"/>
      <c r="F833" s="208"/>
      <c r="G833" s="208"/>
      <c r="H833" s="208"/>
      <c r="I833" s="208"/>
      <c r="J833" s="208"/>
    </row>
    <row r="834" spans="1:10" ht="11.25" customHeight="1" x14ac:dyDescent="0.25">
      <c r="A834" s="264" t="s">
        <v>1507</v>
      </c>
      <c r="B834" s="264"/>
      <c r="C834" s="264"/>
      <c r="D834" s="203" t="s">
        <v>1508</v>
      </c>
      <c r="E834" s="203" t="s">
        <v>1509</v>
      </c>
      <c r="F834" s="208"/>
      <c r="G834" s="208"/>
      <c r="H834" s="208"/>
      <c r="I834" s="208"/>
      <c r="J834" s="208"/>
    </row>
    <row r="835" spans="1:10" ht="11.25" customHeight="1" x14ac:dyDescent="0.25">
      <c r="A835" s="257" t="s">
        <v>1510</v>
      </c>
      <c r="B835" s="257"/>
      <c r="C835" s="257"/>
      <c r="D835" s="258">
        <v>128.33000000000001</v>
      </c>
      <c r="E835" s="209">
        <v>5.41</v>
      </c>
      <c r="F835" s="208"/>
      <c r="G835" s="208"/>
      <c r="H835" s="208"/>
      <c r="I835" s="208"/>
      <c r="J835" s="208"/>
    </row>
    <row r="836" spans="1:10" ht="11.25" customHeight="1" x14ac:dyDescent="0.25">
      <c r="A836" s="257" t="s">
        <v>1511</v>
      </c>
      <c r="B836" s="257"/>
      <c r="C836" s="257"/>
      <c r="D836" s="258"/>
      <c r="E836" s="209">
        <v>3.25</v>
      </c>
      <c r="F836" s="208"/>
      <c r="G836" s="208"/>
      <c r="H836" s="208"/>
      <c r="I836" s="208"/>
      <c r="J836" s="208"/>
    </row>
    <row r="837" spans="1:10" ht="11.25" customHeight="1" x14ac:dyDescent="0.25">
      <c r="A837" s="257" t="s">
        <v>1512</v>
      </c>
      <c r="B837" s="257"/>
      <c r="C837" s="257"/>
      <c r="D837" s="258"/>
      <c r="E837" s="209">
        <v>0</v>
      </c>
      <c r="F837" s="208"/>
      <c r="G837" s="208"/>
      <c r="H837" s="208"/>
      <c r="I837" s="208"/>
      <c r="J837" s="208"/>
    </row>
    <row r="838" spans="1:10" ht="11.25" customHeight="1" x14ac:dyDescent="0.25">
      <c r="A838" s="257" t="s">
        <v>1513</v>
      </c>
      <c r="B838" s="257"/>
      <c r="C838" s="257"/>
      <c r="D838" s="258"/>
      <c r="E838" s="209">
        <v>1</v>
      </c>
      <c r="F838" s="208"/>
      <c r="G838" s="208"/>
      <c r="H838" s="208"/>
      <c r="I838" s="208"/>
      <c r="J838" s="208"/>
    </row>
    <row r="839" spans="1:10" ht="11.25" customHeight="1" x14ac:dyDescent="0.25">
      <c r="A839" s="257" t="s">
        <v>1514</v>
      </c>
      <c r="B839" s="257"/>
      <c r="C839" s="257"/>
      <c r="D839" s="258"/>
      <c r="E839" s="209">
        <v>5.41</v>
      </c>
      <c r="F839" s="208"/>
      <c r="G839" s="208"/>
      <c r="H839" s="208"/>
      <c r="I839" s="208"/>
      <c r="J839" s="208"/>
    </row>
    <row r="840" spans="1:10" ht="11.25" customHeight="1" x14ac:dyDescent="0.25">
      <c r="A840" s="257" t="s">
        <v>1515</v>
      </c>
      <c r="B840" s="257"/>
      <c r="C840" s="257"/>
      <c r="D840" s="258"/>
      <c r="E840" s="209">
        <v>5.41</v>
      </c>
      <c r="F840" s="208"/>
      <c r="G840" s="208"/>
      <c r="H840" s="208"/>
      <c r="I840" s="208"/>
      <c r="J840" s="208"/>
    </row>
    <row r="841" spans="1:10" ht="11.25" customHeight="1" x14ac:dyDescent="0.25">
      <c r="A841" s="257" t="s">
        <v>1516</v>
      </c>
      <c r="B841" s="257"/>
      <c r="C841" s="257"/>
      <c r="D841" s="258"/>
      <c r="E841" s="209">
        <v>8.66</v>
      </c>
      <c r="F841" s="208"/>
      <c r="G841" s="208"/>
      <c r="H841" s="208"/>
      <c r="I841" s="208"/>
      <c r="J841" s="208"/>
    </row>
    <row r="842" spans="1:10" ht="11.25" customHeight="1" x14ac:dyDescent="0.25">
      <c r="A842" s="257" t="s">
        <v>1517</v>
      </c>
      <c r="B842" s="257"/>
      <c r="C842" s="257"/>
      <c r="D842" s="258"/>
      <c r="E842" s="209"/>
      <c r="F842" s="208"/>
      <c r="G842" s="208"/>
      <c r="H842" s="208"/>
      <c r="I842" s="208"/>
      <c r="J842" s="208"/>
    </row>
    <row r="843" spans="1:10" ht="11.25" customHeight="1" x14ac:dyDescent="0.25">
      <c r="A843" s="259" t="s">
        <v>1518</v>
      </c>
      <c r="B843" s="259"/>
      <c r="C843" s="259"/>
      <c r="D843" s="258"/>
      <c r="E843" s="211">
        <f>SUM(E841:E842)</f>
        <v>8.66</v>
      </c>
      <c r="F843" s="208"/>
      <c r="G843" s="208"/>
      <c r="H843" s="208"/>
      <c r="I843" s="208"/>
      <c r="J843" s="208"/>
    </row>
    <row r="844" spans="1:10" x14ac:dyDescent="0.25">
      <c r="A844" s="20"/>
      <c r="B844" s="20"/>
      <c r="C844" s="20"/>
      <c r="D844" s="61"/>
      <c r="E844" s="20"/>
      <c r="F844" s="20"/>
      <c r="G844" s="20"/>
      <c r="H844" s="20"/>
      <c r="I844" s="20"/>
      <c r="J844" s="20"/>
    </row>
    <row r="845" spans="1:10" x14ac:dyDescent="0.25">
      <c r="A845" s="20"/>
      <c r="B845" s="20"/>
      <c r="C845" s="20"/>
      <c r="D845" s="61"/>
      <c r="E845" s="20"/>
      <c r="F845" s="20"/>
      <c r="G845" s="20"/>
      <c r="H845" s="20"/>
      <c r="I845" s="20"/>
      <c r="J845" s="20"/>
    </row>
    <row r="846" spans="1:10" x14ac:dyDescent="0.25">
      <c r="A846" s="20"/>
      <c r="B846" s="20"/>
      <c r="C846" s="20"/>
      <c r="D846" s="61"/>
      <c r="E846" s="20"/>
      <c r="F846" s="20"/>
      <c r="G846" s="20"/>
      <c r="H846" s="20"/>
      <c r="I846" s="20"/>
      <c r="J846" s="20"/>
    </row>
    <row r="847" spans="1:10" x14ac:dyDescent="0.25">
      <c r="A847" s="20"/>
      <c r="B847" s="20"/>
      <c r="C847" s="20"/>
      <c r="D847" s="61"/>
      <c r="E847" s="20"/>
      <c r="F847" s="20"/>
      <c r="G847" s="20"/>
      <c r="H847" s="20"/>
      <c r="I847" s="20"/>
      <c r="J847" s="20"/>
    </row>
    <row r="848" spans="1:10" x14ac:dyDescent="0.25">
      <c r="A848" s="20"/>
      <c r="B848" s="20"/>
      <c r="C848" s="20"/>
      <c r="D848" s="61"/>
      <c r="E848" s="20"/>
      <c r="F848" s="20"/>
      <c r="G848" s="20"/>
      <c r="H848" s="20"/>
      <c r="I848" s="20"/>
      <c r="J848" s="20"/>
    </row>
    <row r="849" spans="1:10" x14ac:dyDescent="0.25">
      <c r="A849" s="20"/>
      <c r="B849" s="20"/>
      <c r="C849" s="20"/>
      <c r="D849" s="61"/>
      <c r="E849" s="20"/>
      <c r="F849" s="20"/>
      <c r="G849" s="20"/>
      <c r="H849" s="20"/>
      <c r="I849" s="20"/>
      <c r="J849" s="20"/>
    </row>
    <row r="850" spans="1:10" x14ac:dyDescent="0.25">
      <c r="A850" s="20"/>
      <c r="B850" s="20"/>
      <c r="C850" s="20"/>
      <c r="D850" s="61"/>
      <c r="E850" s="20"/>
      <c r="F850" s="20"/>
      <c r="G850" s="20"/>
      <c r="H850" s="20"/>
      <c r="I850" s="20"/>
      <c r="J850" s="20"/>
    </row>
    <row r="851" spans="1:10" x14ac:dyDescent="0.25">
      <c r="A851" s="20"/>
      <c r="B851" s="20"/>
      <c r="C851" s="20"/>
      <c r="D851" s="61"/>
      <c r="E851" s="20"/>
      <c r="F851" s="20"/>
      <c r="G851" s="20"/>
      <c r="H851" s="20"/>
      <c r="I851" s="20"/>
      <c r="J851" s="20"/>
    </row>
    <row r="852" spans="1:10" x14ac:dyDescent="0.25">
      <c r="A852" s="20"/>
      <c r="B852" s="20"/>
      <c r="C852" s="20"/>
      <c r="D852" s="61"/>
      <c r="E852" s="20"/>
      <c r="F852" s="20"/>
      <c r="G852" s="20"/>
      <c r="H852" s="20"/>
      <c r="I852" s="20"/>
      <c r="J852" s="20"/>
    </row>
    <row r="853" spans="1:10" x14ac:dyDescent="0.25">
      <c r="A853" s="20"/>
      <c r="B853" s="20"/>
      <c r="C853" s="20"/>
      <c r="D853" s="61"/>
      <c r="E853" s="20"/>
      <c r="F853" s="20"/>
      <c r="G853" s="20"/>
      <c r="H853" s="20"/>
      <c r="I853" s="20"/>
      <c r="J853" s="20"/>
    </row>
    <row r="854" spans="1:10" x14ac:dyDescent="0.25">
      <c r="A854" s="20"/>
      <c r="B854" s="20"/>
      <c r="C854" s="20"/>
      <c r="D854" s="61"/>
      <c r="E854" s="20"/>
      <c r="F854" s="20"/>
      <c r="G854" s="20"/>
      <c r="H854" s="20"/>
      <c r="I854" s="20"/>
      <c r="J854" s="20"/>
    </row>
    <row r="855" spans="1:10" x14ac:dyDescent="0.25">
      <c r="A855" s="20"/>
      <c r="B855" s="20"/>
      <c r="C855" s="20"/>
      <c r="D855" s="61"/>
      <c r="E855" s="20"/>
      <c r="F855" s="20"/>
      <c r="G855" s="20"/>
      <c r="H855" s="20"/>
      <c r="I855" s="20"/>
      <c r="J855" s="20"/>
    </row>
    <row r="856" spans="1:10" x14ac:dyDescent="0.25">
      <c r="A856" s="20"/>
      <c r="B856" s="20"/>
      <c r="C856" s="20"/>
      <c r="D856" s="61"/>
      <c r="E856" s="20"/>
      <c r="F856" s="20"/>
      <c r="G856" s="20"/>
      <c r="H856" s="20"/>
      <c r="I856" s="20"/>
      <c r="J856" s="20"/>
    </row>
    <row r="857" spans="1:10" x14ac:dyDescent="0.25">
      <c r="A857" s="20"/>
      <c r="B857" s="20"/>
      <c r="C857" s="20"/>
      <c r="D857" s="61"/>
      <c r="E857" s="20"/>
      <c r="F857" s="20"/>
      <c r="G857" s="20"/>
      <c r="H857" s="20"/>
      <c r="I857" s="20"/>
      <c r="J857" s="20"/>
    </row>
    <row r="858" spans="1:10" x14ac:dyDescent="0.25">
      <c r="A858" s="20"/>
      <c r="B858" s="20"/>
      <c r="C858" s="20"/>
      <c r="D858" s="61"/>
      <c r="E858" s="20"/>
      <c r="F858" s="20"/>
      <c r="G858" s="20"/>
      <c r="H858" s="20"/>
      <c r="I858" s="20"/>
      <c r="J858" s="20"/>
    </row>
    <row r="859" spans="1:10" x14ac:dyDescent="0.25">
      <c r="A859" s="20"/>
      <c r="B859" s="20"/>
      <c r="C859" s="20"/>
      <c r="D859" s="61"/>
      <c r="E859" s="20"/>
      <c r="F859" s="20"/>
      <c r="G859" s="20"/>
      <c r="H859" s="20"/>
      <c r="I859" s="20"/>
      <c r="J859" s="20"/>
    </row>
    <row r="860" spans="1:10" x14ac:dyDescent="0.25">
      <c r="A860" s="20"/>
      <c r="B860" s="20"/>
      <c r="C860" s="20"/>
      <c r="D860" s="61"/>
      <c r="E860" s="20"/>
      <c r="F860" s="20"/>
      <c r="G860" s="20"/>
      <c r="H860" s="20"/>
      <c r="I860" s="20"/>
      <c r="J860" s="20"/>
    </row>
    <row r="861" spans="1:10" x14ac:dyDescent="0.25">
      <c r="A861" s="20"/>
      <c r="B861" s="20"/>
      <c r="C861" s="20"/>
      <c r="D861" s="61"/>
      <c r="E861" s="20"/>
      <c r="F861" s="20"/>
      <c r="G861" s="20"/>
      <c r="H861" s="20"/>
      <c r="I861" s="20"/>
      <c r="J861" s="20"/>
    </row>
    <row r="862" spans="1:10" x14ac:dyDescent="0.25">
      <c r="A862" s="20"/>
      <c r="B862" s="20"/>
      <c r="C862" s="20"/>
      <c r="D862" s="61"/>
      <c r="E862" s="20"/>
      <c r="F862" s="20"/>
      <c r="G862" s="20"/>
      <c r="H862" s="20"/>
      <c r="I862" s="20"/>
      <c r="J862" s="20"/>
    </row>
    <row r="863" spans="1:10" x14ac:dyDescent="0.25">
      <c r="A863" s="20"/>
      <c r="B863" s="20"/>
      <c r="C863" s="20"/>
      <c r="D863" s="61"/>
      <c r="E863" s="20"/>
      <c r="F863" s="20"/>
      <c r="G863" s="20"/>
      <c r="H863" s="20"/>
      <c r="I863" s="20"/>
      <c r="J863" s="20"/>
    </row>
    <row r="864" spans="1:10" x14ac:dyDescent="0.25">
      <c r="A864" s="20"/>
      <c r="B864" s="20"/>
      <c r="C864" s="20"/>
      <c r="D864" s="61"/>
      <c r="E864" s="20"/>
      <c r="F864" s="20"/>
      <c r="G864" s="20"/>
      <c r="H864" s="20"/>
      <c r="I864" s="20"/>
      <c r="J864" s="20"/>
    </row>
    <row r="865" spans="1:10" x14ac:dyDescent="0.25">
      <c r="A865" s="20"/>
      <c r="B865" s="20"/>
      <c r="C865" s="20"/>
      <c r="D865" s="61"/>
      <c r="E865" s="20"/>
      <c r="F865" s="20"/>
      <c r="G865" s="20"/>
      <c r="H865" s="20"/>
      <c r="I865" s="20"/>
      <c r="J865" s="20"/>
    </row>
    <row r="866" spans="1:10" x14ac:dyDescent="0.25">
      <c r="A866" s="20"/>
      <c r="B866" s="20"/>
      <c r="C866" s="20"/>
      <c r="D866" s="61"/>
      <c r="E866" s="20"/>
      <c r="F866" s="20"/>
      <c r="G866" s="20"/>
      <c r="H866" s="20"/>
      <c r="I866" s="20"/>
      <c r="J866" s="20"/>
    </row>
    <row r="867" spans="1:10" ht="11.25" customHeight="1" x14ac:dyDescent="0.25">
      <c r="A867" s="265" t="s">
        <v>1642</v>
      </c>
      <c r="B867" s="265"/>
      <c r="C867" s="265"/>
      <c r="D867" s="265"/>
      <c r="E867" s="265"/>
      <c r="F867" s="265"/>
      <c r="G867" s="265"/>
      <c r="H867" s="266" t="s">
        <v>1585</v>
      </c>
      <c r="I867" s="266"/>
      <c r="J867" s="266"/>
    </row>
    <row r="868" spans="1:10" ht="11.25" customHeight="1" x14ac:dyDescent="0.25">
      <c r="A868" s="265" t="s">
        <v>1477</v>
      </c>
      <c r="B868" s="265"/>
      <c r="C868" s="265" t="s">
        <v>1643</v>
      </c>
      <c r="D868" s="265"/>
      <c r="E868" s="265" t="s">
        <v>1627</v>
      </c>
      <c r="F868" s="265"/>
      <c r="G868" s="265"/>
      <c r="H868" s="266" t="s">
        <v>1480</v>
      </c>
      <c r="I868" s="266"/>
      <c r="J868" s="266"/>
    </row>
    <row r="869" spans="1:10" x14ac:dyDescent="0.25">
      <c r="A869" s="260"/>
      <c r="B869" s="260"/>
      <c r="C869" s="260"/>
      <c r="D869" s="260"/>
      <c r="E869" s="260"/>
      <c r="F869" s="260"/>
      <c r="G869" s="260"/>
      <c r="H869" s="260"/>
      <c r="I869" s="260"/>
      <c r="J869" s="260"/>
    </row>
    <row r="870" spans="1:10" x14ac:dyDescent="0.25">
      <c r="A870" s="201" t="s">
        <v>1124</v>
      </c>
      <c r="B870" s="202" t="s">
        <v>1481</v>
      </c>
      <c r="C870" s="202" t="s">
        <v>1482</v>
      </c>
      <c r="D870" s="203" t="s">
        <v>1483</v>
      </c>
      <c r="E870" s="203" t="s">
        <v>1484</v>
      </c>
      <c r="F870" s="203" t="s">
        <v>1485</v>
      </c>
      <c r="G870" s="203" t="s">
        <v>1486</v>
      </c>
      <c r="H870" s="203" t="s">
        <v>1487</v>
      </c>
      <c r="I870" s="203" t="s">
        <v>1488</v>
      </c>
      <c r="J870" s="203" t="s">
        <v>1489</v>
      </c>
    </row>
    <row r="871" spans="1:10" x14ac:dyDescent="0.25">
      <c r="A871" s="204" t="s">
        <v>1534</v>
      </c>
      <c r="B871" s="205" t="s">
        <v>1491</v>
      </c>
      <c r="C871" s="205" t="s">
        <v>1535</v>
      </c>
      <c r="D871" s="206">
        <v>0.2</v>
      </c>
      <c r="E871" s="206">
        <v>1</v>
      </c>
      <c r="F871" s="206">
        <v>5.42</v>
      </c>
      <c r="G871" s="206">
        <v>0</v>
      </c>
      <c r="H871" s="206">
        <v>12.38</v>
      </c>
      <c r="I871" s="206" t="s">
        <v>1493</v>
      </c>
      <c r="J871" s="206">
        <v>2.476</v>
      </c>
    </row>
    <row r="872" spans="1:10" x14ac:dyDescent="0.25">
      <c r="A872" s="204" t="s">
        <v>1617</v>
      </c>
      <c r="B872" s="205" t="s">
        <v>1491</v>
      </c>
      <c r="C872" s="205" t="s">
        <v>1618</v>
      </c>
      <c r="D872" s="206">
        <v>0.2</v>
      </c>
      <c r="E872" s="206">
        <v>1</v>
      </c>
      <c r="F872" s="206">
        <v>6.42</v>
      </c>
      <c r="G872" s="206">
        <v>0</v>
      </c>
      <c r="H872" s="206">
        <v>14.66</v>
      </c>
      <c r="I872" s="206" t="s">
        <v>1493</v>
      </c>
      <c r="J872" s="206">
        <v>2.9319999999999999</v>
      </c>
    </row>
    <row r="873" spans="1:10" ht="11.25" customHeight="1" x14ac:dyDescent="0.25">
      <c r="A873" s="261" t="s">
        <v>1505</v>
      </c>
      <c r="B873" s="261"/>
      <c r="C873" s="261"/>
      <c r="D873" s="261"/>
      <c r="E873" s="261"/>
      <c r="F873" s="261"/>
      <c r="G873" s="261"/>
      <c r="H873" s="261"/>
      <c r="I873" s="261"/>
      <c r="J873" s="207">
        <v>5.41</v>
      </c>
    </row>
    <row r="874" spans="1:10" x14ac:dyDescent="0.25">
      <c r="A874" s="262"/>
      <c r="B874" s="262"/>
      <c r="C874" s="262"/>
      <c r="D874" s="262"/>
      <c r="E874" s="262"/>
      <c r="F874" s="262"/>
      <c r="G874" s="262"/>
      <c r="H874" s="262"/>
      <c r="I874" s="262"/>
      <c r="J874" s="262"/>
    </row>
    <row r="875" spans="1:10" x14ac:dyDescent="0.25">
      <c r="A875" s="201" t="s">
        <v>1496</v>
      </c>
      <c r="B875" s="202" t="s">
        <v>1481</v>
      </c>
      <c r="C875" s="202" t="s">
        <v>1482</v>
      </c>
      <c r="D875" s="203" t="s">
        <v>1483</v>
      </c>
      <c r="E875" s="203" t="s">
        <v>1484</v>
      </c>
      <c r="F875" s="203" t="s">
        <v>1485</v>
      </c>
      <c r="G875" s="203" t="s">
        <v>1486</v>
      </c>
      <c r="H875" s="203" t="s">
        <v>1487</v>
      </c>
      <c r="I875" s="203" t="s">
        <v>1488</v>
      </c>
      <c r="J875" s="203" t="s">
        <v>1489</v>
      </c>
    </row>
    <row r="876" spans="1:10" x14ac:dyDescent="0.25">
      <c r="A876" s="204" t="s">
        <v>1644</v>
      </c>
      <c r="B876" s="205" t="s">
        <v>53</v>
      </c>
      <c r="C876" s="205" t="s">
        <v>1645</v>
      </c>
      <c r="D876" s="206">
        <v>1</v>
      </c>
      <c r="E876" s="206">
        <v>1</v>
      </c>
      <c r="F876" s="206">
        <v>66.48</v>
      </c>
      <c r="G876" s="206">
        <v>0</v>
      </c>
      <c r="H876" s="206">
        <v>66.48</v>
      </c>
      <c r="I876" s="206" t="s">
        <v>1493</v>
      </c>
      <c r="J876" s="206">
        <v>66.48</v>
      </c>
    </row>
    <row r="877" spans="1:10" ht="11.25" customHeight="1" x14ac:dyDescent="0.25">
      <c r="A877" s="261" t="s">
        <v>1505</v>
      </c>
      <c r="B877" s="261"/>
      <c r="C877" s="261"/>
      <c r="D877" s="261"/>
      <c r="E877" s="261"/>
      <c r="F877" s="261"/>
      <c r="G877" s="261"/>
      <c r="H877" s="261"/>
      <c r="I877" s="261"/>
      <c r="J877" s="207">
        <v>66.48</v>
      </c>
    </row>
    <row r="878" spans="1:10" x14ac:dyDescent="0.25">
      <c r="A878" s="262"/>
      <c r="B878" s="262"/>
      <c r="C878" s="262"/>
      <c r="D878" s="262"/>
      <c r="E878" s="262"/>
      <c r="F878" s="262"/>
      <c r="G878" s="262"/>
      <c r="H878" s="262"/>
      <c r="I878" s="262"/>
      <c r="J878" s="262"/>
    </row>
    <row r="879" spans="1:10" ht="11.25" customHeight="1" x14ac:dyDescent="0.25">
      <c r="A879" s="263" t="s">
        <v>1506</v>
      </c>
      <c r="B879" s="263"/>
      <c r="C879" s="263"/>
      <c r="D879" s="263"/>
      <c r="E879" s="263"/>
      <c r="F879" s="208"/>
      <c r="G879" s="208"/>
      <c r="H879" s="208"/>
      <c r="I879" s="208"/>
      <c r="J879" s="208"/>
    </row>
    <row r="880" spans="1:10" ht="11.25" customHeight="1" x14ac:dyDescent="0.25">
      <c r="A880" s="264" t="s">
        <v>1507</v>
      </c>
      <c r="B880" s="264"/>
      <c r="C880" s="264"/>
      <c r="D880" s="203" t="s">
        <v>1508</v>
      </c>
      <c r="E880" s="203" t="s">
        <v>1509</v>
      </c>
      <c r="F880" s="208"/>
      <c r="G880" s="208"/>
      <c r="H880" s="208"/>
      <c r="I880" s="208"/>
      <c r="J880" s="208"/>
    </row>
    <row r="881" spans="1:10" ht="11.25" customHeight="1" x14ac:dyDescent="0.25">
      <c r="A881" s="257" t="s">
        <v>1510</v>
      </c>
      <c r="B881" s="257"/>
      <c r="C881" s="257"/>
      <c r="D881" s="258">
        <v>128.33000000000001</v>
      </c>
      <c r="E881" s="209">
        <v>5.41</v>
      </c>
      <c r="F881" s="208"/>
      <c r="G881" s="208"/>
      <c r="H881" s="208"/>
      <c r="I881" s="208"/>
      <c r="J881" s="208"/>
    </row>
    <row r="882" spans="1:10" ht="11.25" customHeight="1" x14ac:dyDescent="0.25">
      <c r="A882" s="257" t="s">
        <v>1511</v>
      </c>
      <c r="B882" s="257"/>
      <c r="C882" s="257"/>
      <c r="D882" s="258"/>
      <c r="E882" s="209">
        <v>66.48</v>
      </c>
      <c r="F882" s="208"/>
      <c r="G882" s="208"/>
      <c r="H882" s="208"/>
      <c r="I882" s="208"/>
      <c r="J882" s="208"/>
    </row>
    <row r="883" spans="1:10" ht="11.25" customHeight="1" x14ac:dyDescent="0.25">
      <c r="A883" s="257" t="s">
        <v>1512</v>
      </c>
      <c r="B883" s="257"/>
      <c r="C883" s="257"/>
      <c r="D883" s="258"/>
      <c r="E883" s="209">
        <v>0</v>
      </c>
      <c r="F883" s="208"/>
      <c r="G883" s="208"/>
      <c r="H883" s="208"/>
      <c r="I883" s="208"/>
      <c r="J883" s="208"/>
    </row>
    <row r="884" spans="1:10" ht="11.25" customHeight="1" x14ac:dyDescent="0.25">
      <c r="A884" s="257" t="s">
        <v>1513</v>
      </c>
      <c r="B884" s="257"/>
      <c r="C884" s="257"/>
      <c r="D884" s="258"/>
      <c r="E884" s="209">
        <v>1</v>
      </c>
      <c r="F884" s="208"/>
      <c r="G884" s="208"/>
      <c r="H884" s="208"/>
      <c r="I884" s="208"/>
      <c r="J884" s="208"/>
    </row>
    <row r="885" spans="1:10" ht="11.25" customHeight="1" x14ac:dyDescent="0.25">
      <c r="A885" s="257" t="s">
        <v>1514</v>
      </c>
      <c r="B885" s="257"/>
      <c r="C885" s="257"/>
      <c r="D885" s="258"/>
      <c r="E885" s="209">
        <v>5.41</v>
      </c>
      <c r="F885" s="208"/>
      <c r="G885" s="208"/>
      <c r="H885" s="208"/>
      <c r="I885" s="208"/>
      <c r="J885" s="208"/>
    </row>
    <row r="886" spans="1:10" ht="11.25" customHeight="1" x14ac:dyDescent="0.25">
      <c r="A886" s="257" t="s">
        <v>1515</v>
      </c>
      <c r="B886" s="257"/>
      <c r="C886" s="257"/>
      <c r="D886" s="258"/>
      <c r="E886" s="209">
        <v>5.41</v>
      </c>
      <c r="F886" s="208"/>
      <c r="G886" s="208"/>
      <c r="H886" s="208"/>
      <c r="I886" s="208"/>
      <c r="J886" s="208"/>
    </row>
    <row r="887" spans="1:10" ht="11.25" customHeight="1" x14ac:dyDescent="0.25">
      <c r="A887" s="257" t="s">
        <v>1516</v>
      </c>
      <c r="B887" s="257"/>
      <c r="C887" s="257"/>
      <c r="D887" s="258"/>
      <c r="E887" s="209">
        <v>71.89</v>
      </c>
      <c r="F887" s="208"/>
      <c r="G887" s="208"/>
      <c r="H887" s="208"/>
      <c r="I887" s="208"/>
      <c r="J887" s="208"/>
    </row>
    <row r="888" spans="1:10" ht="11.25" customHeight="1" x14ac:dyDescent="0.25">
      <c r="A888" s="257" t="s">
        <v>1517</v>
      </c>
      <c r="B888" s="257"/>
      <c r="C888" s="257"/>
      <c r="D888" s="258"/>
      <c r="E888" s="209"/>
      <c r="F888" s="208"/>
      <c r="G888" s="208"/>
      <c r="H888" s="208"/>
      <c r="I888" s="208"/>
      <c r="J888" s="208"/>
    </row>
    <row r="889" spans="1:10" ht="11.25" customHeight="1" x14ac:dyDescent="0.25">
      <c r="A889" s="259" t="s">
        <v>1518</v>
      </c>
      <c r="B889" s="259"/>
      <c r="C889" s="259"/>
      <c r="D889" s="258"/>
      <c r="E889" s="211">
        <f>SUM(E887:E888)</f>
        <v>71.89</v>
      </c>
      <c r="F889" s="208"/>
      <c r="G889" s="208"/>
      <c r="H889" s="208"/>
      <c r="I889" s="208"/>
      <c r="J889" s="208"/>
    </row>
    <row r="890" spans="1:10" x14ac:dyDescent="0.25">
      <c r="A890" s="20"/>
      <c r="B890" s="20"/>
      <c r="C890" s="20"/>
      <c r="D890" s="61"/>
      <c r="E890" s="20"/>
      <c r="F890" s="20"/>
      <c r="G890" s="20"/>
      <c r="H890" s="20"/>
      <c r="I890" s="20"/>
      <c r="J890" s="20"/>
    </row>
    <row r="891" spans="1:10" x14ac:dyDescent="0.25">
      <c r="A891" s="20"/>
      <c r="B891" s="20"/>
      <c r="C891" s="20"/>
      <c r="D891" s="61"/>
      <c r="E891" s="20"/>
      <c r="F891" s="20"/>
      <c r="G891" s="20"/>
      <c r="H891" s="20"/>
      <c r="I891" s="20"/>
      <c r="J891" s="20"/>
    </row>
    <row r="892" spans="1:10" x14ac:dyDescent="0.25">
      <c r="A892" s="20"/>
      <c r="B892" s="20"/>
      <c r="C892" s="20"/>
      <c r="D892" s="61"/>
      <c r="E892" s="20"/>
      <c r="F892" s="20"/>
      <c r="G892" s="20"/>
      <c r="H892" s="20"/>
      <c r="I892" s="20"/>
      <c r="J892" s="20"/>
    </row>
    <row r="893" spans="1:10" x14ac:dyDescent="0.25">
      <c r="A893" s="20"/>
      <c r="B893" s="20"/>
      <c r="C893" s="20"/>
      <c r="D893" s="61"/>
      <c r="E893" s="20"/>
      <c r="F893" s="20"/>
      <c r="G893" s="20"/>
      <c r="H893" s="20"/>
      <c r="I893" s="20"/>
      <c r="J893" s="20"/>
    </row>
    <row r="894" spans="1:10" x14ac:dyDescent="0.25">
      <c r="A894" s="20"/>
      <c r="B894" s="20"/>
      <c r="C894" s="20"/>
      <c r="D894" s="61"/>
      <c r="E894" s="20"/>
      <c r="F894" s="20"/>
      <c r="G894" s="20"/>
      <c r="H894" s="20"/>
      <c r="I894" s="20"/>
      <c r="J894" s="20"/>
    </row>
    <row r="895" spans="1:10" x14ac:dyDescent="0.25">
      <c r="A895" s="20"/>
      <c r="B895" s="20"/>
      <c r="C895" s="20"/>
      <c r="D895" s="61"/>
      <c r="E895" s="20"/>
      <c r="F895" s="20"/>
      <c r="G895" s="20"/>
      <c r="H895" s="20"/>
      <c r="I895" s="20"/>
      <c r="J895" s="20"/>
    </row>
    <row r="896" spans="1:10" x14ac:dyDescent="0.25">
      <c r="A896" s="20"/>
      <c r="B896" s="20"/>
      <c r="C896" s="20"/>
      <c r="D896" s="61"/>
      <c r="E896" s="20"/>
      <c r="F896" s="20"/>
      <c r="G896" s="20"/>
      <c r="H896" s="20"/>
      <c r="I896" s="20"/>
      <c r="J896" s="20"/>
    </row>
    <row r="897" spans="1:10" x14ac:dyDescent="0.25">
      <c r="A897" s="20"/>
      <c r="B897" s="20"/>
      <c r="C897" s="20"/>
      <c r="D897" s="61"/>
      <c r="E897" s="20"/>
      <c r="F897" s="20"/>
      <c r="G897" s="20"/>
      <c r="H897" s="20"/>
      <c r="I897" s="20"/>
      <c r="J897" s="20"/>
    </row>
    <row r="898" spans="1:10" x14ac:dyDescent="0.25">
      <c r="A898" s="20"/>
      <c r="B898" s="20"/>
      <c r="C898" s="20"/>
      <c r="D898" s="61"/>
      <c r="E898" s="20"/>
      <c r="F898" s="20"/>
      <c r="G898" s="20"/>
      <c r="H898" s="20"/>
      <c r="I898" s="20"/>
      <c r="J898" s="20"/>
    </row>
    <row r="899" spans="1:10" x14ac:dyDescent="0.25">
      <c r="A899" s="20"/>
      <c r="B899" s="20"/>
      <c r="C899" s="20"/>
      <c r="D899" s="61"/>
      <c r="E899" s="20"/>
      <c r="F899" s="20"/>
      <c r="G899" s="20"/>
      <c r="H899" s="20"/>
      <c r="I899" s="20"/>
      <c r="J899" s="20"/>
    </row>
    <row r="900" spans="1:10" x14ac:dyDescent="0.25">
      <c r="A900" s="20"/>
      <c r="B900" s="20"/>
      <c r="C900" s="20"/>
      <c r="D900" s="61"/>
      <c r="E900" s="20"/>
      <c r="F900" s="20"/>
      <c r="G900" s="20"/>
      <c r="H900" s="20"/>
      <c r="I900" s="20"/>
      <c r="J900" s="20"/>
    </row>
    <row r="901" spans="1:10" x14ac:dyDescent="0.25">
      <c r="A901" s="20"/>
      <c r="B901" s="20"/>
      <c r="C901" s="20"/>
      <c r="D901" s="61"/>
      <c r="E901" s="20"/>
      <c r="F901" s="20"/>
      <c r="G901" s="20"/>
      <c r="H901" s="20"/>
      <c r="I901" s="20"/>
      <c r="J901" s="20"/>
    </row>
    <row r="902" spans="1:10" x14ac:dyDescent="0.25">
      <c r="A902" s="20"/>
      <c r="B902" s="20"/>
      <c r="C902" s="20"/>
      <c r="D902" s="61"/>
      <c r="E902" s="20"/>
      <c r="F902" s="20"/>
      <c r="G902" s="20"/>
      <c r="H902" s="20"/>
      <c r="I902" s="20"/>
      <c r="J902" s="20"/>
    </row>
    <row r="903" spans="1:10" x14ac:dyDescent="0.25">
      <c r="A903" s="20"/>
      <c r="B903" s="20"/>
      <c r="C903" s="20"/>
      <c r="D903" s="61"/>
      <c r="E903" s="20"/>
      <c r="F903" s="20"/>
      <c r="G903" s="20"/>
      <c r="H903" s="20"/>
      <c r="I903" s="20"/>
      <c r="J903" s="20"/>
    </row>
    <row r="904" spans="1:10" x14ac:dyDescent="0.25">
      <c r="A904" s="20"/>
      <c r="B904" s="20"/>
      <c r="C904" s="20"/>
      <c r="D904" s="61"/>
      <c r="E904" s="20"/>
      <c r="F904" s="20"/>
      <c r="G904" s="20"/>
      <c r="H904" s="20"/>
      <c r="I904" s="20"/>
      <c r="J904" s="20"/>
    </row>
    <row r="905" spans="1:10" x14ac:dyDescent="0.25">
      <c r="A905" s="20"/>
      <c r="B905" s="20"/>
      <c r="C905" s="20"/>
      <c r="D905" s="61"/>
      <c r="E905" s="20"/>
      <c r="F905" s="20"/>
      <c r="G905" s="20"/>
      <c r="H905" s="20"/>
      <c r="I905" s="20"/>
      <c r="J905" s="20"/>
    </row>
    <row r="906" spans="1:10" x14ac:dyDescent="0.25">
      <c r="A906" s="20"/>
      <c r="B906" s="20"/>
      <c r="C906" s="20"/>
      <c r="D906" s="61"/>
      <c r="E906" s="20"/>
      <c r="F906" s="20"/>
      <c r="G906" s="20"/>
      <c r="H906" s="20"/>
      <c r="I906" s="20"/>
      <c r="J906" s="20"/>
    </row>
    <row r="907" spans="1:10" x14ac:dyDescent="0.25">
      <c r="A907" s="20"/>
      <c r="B907" s="20"/>
      <c r="C907" s="20"/>
      <c r="D907" s="61"/>
      <c r="E907" s="20"/>
      <c r="F907" s="20"/>
      <c r="G907" s="20"/>
      <c r="H907" s="20"/>
      <c r="I907" s="20"/>
      <c r="J907" s="20"/>
    </row>
    <row r="908" spans="1:10" x14ac:dyDescent="0.25">
      <c r="A908" s="20"/>
      <c r="B908" s="20"/>
      <c r="C908" s="20"/>
      <c r="D908" s="61"/>
      <c r="E908" s="20"/>
      <c r="F908" s="20"/>
      <c r="G908" s="20"/>
      <c r="H908" s="20"/>
      <c r="I908" s="20"/>
      <c r="J908" s="20"/>
    </row>
    <row r="909" spans="1:10" x14ac:dyDescent="0.25">
      <c r="A909" s="20"/>
      <c r="B909" s="20"/>
      <c r="C909" s="20"/>
      <c r="D909" s="61"/>
      <c r="E909" s="20"/>
      <c r="F909" s="20"/>
      <c r="G909" s="20"/>
      <c r="H909" s="20"/>
      <c r="I909" s="20"/>
      <c r="J909" s="20"/>
    </row>
    <row r="910" spans="1:10" x14ac:dyDescent="0.25">
      <c r="A910" s="20"/>
      <c r="B910" s="20"/>
      <c r="C910" s="20"/>
      <c r="D910" s="61"/>
      <c r="E910" s="20"/>
      <c r="F910" s="20"/>
      <c r="G910" s="20"/>
      <c r="H910" s="20"/>
      <c r="I910" s="20"/>
      <c r="J910" s="20"/>
    </row>
    <row r="911" spans="1:10" x14ac:dyDescent="0.25">
      <c r="A911" s="20"/>
      <c r="B911" s="20"/>
      <c r="C911" s="20"/>
      <c r="D911" s="61"/>
      <c r="E911" s="20"/>
      <c r="F911" s="20"/>
      <c r="G911" s="20"/>
      <c r="H911" s="20"/>
      <c r="I911" s="20"/>
      <c r="J911" s="20"/>
    </row>
    <row r="912" spans="1:10" x14ac:dyDescent="0.25">
      <c r="A912" s="20"/>
      <c r="B912" s="20"/>
      <c r="C912" s="20"/>
      <c r="D912" s="61"/>
      <c r="E912" s="20"/>
      <c r="F912" s="20"/>
      <c r="G912" s="20"/>
      <c r="H912" s="20"/>
      <c r="I912" s="20"/>
      <c r="J912" s="20"/>
    </row>
    <row r="913" spans="1:10" ht="11.25" customHeight="1" x14ac:dyDescent="0.25">
      <c r="A913" s="265" t="s">
        <v>1646</v>
      </c>
      <c r="B913" s="265"/>
      <c r="C913" s="265"/>
      <c r="D913" s="265"/>
      <c r="E913" s="265"/>
      <c r="F913" s="265"/>
      <c r="G913" s="265"/>
      <c r="H913" s="266" t="s">
        <v>1585</v>
      </c>
      <c r="I913" s="266"/>
      <c r="J913" s="266"/>
    </row>
    <row r="914" spans="1:10" ht="11.25" customHeight="1" x14ac:dyDescent="0.25">
      <c r="A914" s="265" t="s">
        <v>1477</v>
      </c>
      <c r="B914" s="265"/>
      <c r="C914" s="265" t="s">
        <v>1647</v>
      </c>
      <c r="D914" s="265"/>
      <c r="E914" s="265" t="s">
        <v>1627</v>
      </c>
      <c r="F914" s="265"/>
      <c r="G914" s="265"/>
      <c r="H914" s="266" t="s">
        <v>1480</v>
      </c>
      <c r="I914" s="266"/>
      <c r="J914" s="266"/>
    </row>
    <row r="915" spans="1:10" x14ac:dyDescent="0.25">
      <c r="A915" s="212"/>
      <c r="B915" s="212"/>
      <c r="C915" s="212"/>
      <c r="D915" s="212"/>
      <c r="E915" s="212"/>
      <c r="F915" s="212"/>
      <c r="G915" s="212"/>
      <c r="H915" s="179"/>
      <c r="I915" s="179"/>
      <c r="J915" s="179"/>
    </row>
    <row r="916" spans="1:10" x14ac:dyDescent="0.25">
      <c r="A916" s="201" t="s">
        <v>1124</v>
      </c>
      <c r="B916" s="202" t="s">
        <v>1481</v>
      </c>
      <c r="C916" s="202" t="s">
        <v>1482</v>
      </c>
      <c r="D916" s="203" t="s">
        <v>1483</v>
      </c>
      <c r="E916" s="203" t="s">
        <v>1484</v>
      </c>
      <c r="F916" s="203" t="s">
        <v>1485</v>
      </c>
      <c r="G916" s="203" t="s">
        <v>1486</v>
      </c>
      <c r="H916" s="203" t="s">
        <v>1487</v>
      </c>
      <c r="I916" s="203" t="s">
        <v>1488</v>
      </c>
      <c r="J916" s="203" t="s">
        <v>1489</v>
      </c>
    </row>
    <row r="917" spans="1:10" x14ac:dyDescent="0.25">
      <c r="A917" s="204" t="s">
        <v>1534</v>
      </c>
      <c r="B917" s="205" t="s">
        <v>1491</v>
      </c>
      <c r="C917" s="205" t="s">
        <v>1535</v>
      </c>
      <c r="D917" s="206">
        <v>0.2</v>
      </c>
      <c r="E917" s="206">
        <v>1</v>
      </c>
      <c r="F917" s="206">
        <v>5.42</v>
      </c>
      <c r="G917" s="206">
        <v>0</v>
      </c>
      <c r="H917" s="206">
        <v>12.38</v>
      </c>
      <c r="I917" s="206" t="s">
        <v>1493</v>
      </c>
      <c r="J917" s="206">
        <v>2.476</v>
      </c>
    </row>
    <row r="918" spans="1:10" x14ac:dyDescent="0.25">
      <c r="A918" s="204" t="s">
        <v>1617</v>
      </c>
      <c r="B918" s="205" t="s">
        <v>1491</v>
      </c>
      <c r="C918" s="205" t="s">
        <v>1618</v>
      </c>
      <c r="D918" s="206">
        <v>0.2</v>
      </c>
      <c r="E918" s="206">
        <v>1</v>
      </c>
      <c r="F918" s="206">
        <v>6.42</v>
      </c>
      <c r="G918" s="206">
        <v>0</v>
      </c>
      <c r="H918" s="206">
        <v>14.66</v>
      </c>
      <c r="I918" s="206" t="s">
        <v>1493</v>
      </c>
      <c r="J918" s="206">
        <v>2.9319999999999999</v>
      </c>
    </row>
    <row r="919" spans="1:10" ht="11.25" customHeight="1" x14ac:dyDescent="0.25">
      <c r="A919" s="261" t="s">
        <v>1505</v>
      </c>
      <c r="B919" s="261"/>
      <c r="C919" s="261"/>
      <c r="D919" s="261"/>
      <c r="E919" s="261"/>
      <c r="F919" s="261"/>
      <c r="G919" s="261"/>
      <c r="H919" s="261"/>
      <c r="I919" s="261"/>
      <c r="J919" s="207">
        <v>5.41</v>
      </c>
    </row>
    <row r="920" spans="1:10" x14ac:dyDescent="0.25">
      <c r="A920" s="262"/>
      <c r="B920" s="262"/>
      <c r="C920" s="262"/>
      <c r="D920" s="262"/>
      <c r="E920" s="262"/>
      <c r="F920" s="262"/>
      <c r="G920" s="262"/>
      <c r="H920" s="262"/>
      <c r="I920" s="262"/>
      <c r="J920" s="262"/>
    </row>
    <row r="921" spans="1:10" x14ac:dyDescent="0.25">
      <c r="A921" s="201" t="s">
        <v>1496</v>
      </c>
      <c r="B921" s="202" t="s">
        <v>1481</v>
      </c>
      <c r="C921" s="202" t="s">
        <v>1482</v>
      </c>
      <c r="D921" s="203" t="s">
        <v>1483</v>
      </c>
      <c r="E921" s="203" t="s">
        <v>1484</v>
      </c>
      <c r="F921" s="203" t="s">
        <v>1485</v>
      </c>
      <c r="G921" s="203" t="s">
        <v>1486</v>
      </c>
      <c r="H921" s="203" t="s">
        <v>1487</v>
      </c>
      <c r="I921" s="203" t="s">
        <v>1488</v>
      </c>
      <c r="J921" s="203" t="s">
        <v>1489</v>
      </c>
    </row>
    <row r="922" spans="1:10" x14ac:dyDescent="0.25">
      <c r="A922" s="204" t="s">
        <v>1648</v>
      </c>
      <c r="B922" s="205" t="s">
        <v>53</v>
      </c>
      <c r="C922" s="205" t="s">
        <v>1649</v>
      </c>
      <c r="D922" s="206">
        <v>1</v>
      </c>
      <c r="E922" s="206">
        <v>1</v>
      </c>
      <c r="F922" s="206">
        <v>89.62</v>
      </c>
      <c r="G922" s="206">
        <v>0</v>
      </c>
      <c r="H922" s="206">
        <v>89.62</v>
      </c>
      <c r="I922" s="206" t="s">
        <v>1493</v>
      </c>
      <c r="J922" s="206">
        <v>89.62</v>
      </c>
    </row>
    <row r="923" spans="1:10" ht="11.25" customHeight="1" x14ac:dyDescent="0.25">
      <c r="A923" s="261" t="s">
        <v>1505</v>
      </c>
      <c r="B923" s="261"/>
      <c r="C923" s="261"/>
      <c r="D923" s="261"/>
      <c r="E923" s="261"/>
      <c r="F923" s="261"/>
      <c r="G923" s="261"/>
      <c r="H923" s="261"/>
      <c r="I923" s="261"/>
      <c r="J923" s="207">
        <v>89.62</v>
      </c>
    </row>
    <row r="924" spans="1:10" x14ac:dyDescent="0.25">
      <c r="A924" s="262"/>
      <c r="B924" s="262"/>
      <c r="C924" s="262"/>
      <c r="D924" s="262"/>
      <c r="E924" s="262"/>
      <c r="F924" s="262"/>
      <c r="G924" s="262"/>
      <c r="H924" s="262"/>
      <c r="I924" s="262"/>
      <c r="J924" s="262"/>
    </row>
    <row r="925" spans="1:10" ht="11.25" customHeight="1" x14ac:dyDescent="0.25">
      <c r="A925" s="263" t="s">
        <v>1506</v>
      </c>
      <c r="B925" s="263"/>
      <c r="C925" s="263"/>
      <c r="D925" s="263"/>
      <c r="E925" s="263"/>
      <c r="F925" s="208"/>
      <c r="G925" s="208"/>
      <c r="H925" s="208"/>
      <c r="I925" s="208"/>
      <c r="J925" s="208"/>
    </row>
    <row r="926" spans="1:10" ht="11.25" customHeight="1" x14ac:dyDescent="0.25">
      <c r="A926" s="264" t="s">
        <v>1507</v>
      </c>
      <c r="B926" s="264"/>
      <c r="C926" s="264"/>
      <c r="D926" s="203" t="s">
        <v>1508</v>
      </c>
      <c r="E926" s="203" t="s">
        <v>1509</v>
      </c>
      <c r="F926" s="208"/>
      <c r="G926" s="208"/>
      <c r="H926" s="208"/>
      <c r="I926" s="208"/>
      <c r="J926" s="208"/>
    </row>
    <row r="927" spans="1:10" ht="11.25" customHeight="1" x14ac:dyDescent="0.25">
      <c r="A927" s="257" t="s">
        <v>1510</v>
      </c>
      <c r="B927" s="257"/>
      <c r="C927" s="257"/>
      <c r="D927" s="258">
        <v>128.33000000000001</v>
      </c>
      <c r="E927" s="209">
        <v>5.41</v>
      </c>
      <c r="F927" s="208"/>
      <c r="G927" s="208"/>
      <c r="H927" s="208"/>
      <c r="I927" s="208"/>
      <c r="J927" s="208"/>
    </row>
    <row r="928" spans="1:10" ht="11.25" customHeight="1" x14ac:dyDescent="0.25">
      <c r="A928" s="257" t="s">
        <v>1511</v>
      </c>
      <c r="B928" s="257"/>
      <c r="C928" s="257"/>
      <c r="D928" s="258"/>
      <c r="E928" s="209">
        <v>89.62</v>
      </c>
      <c r="F928" s="208"/>
      <c r="G928" s="208"/>
      <c r="H928" s="208"/>
      <c r="I928" s="208"/>
      <c r="J928" s="208"/>
    </row>
    <row r="929" spans="1:10" ht="11.25" customHeight="1" x14ac:dyDescent="0.25">
      <c r="A929" s="257" t="s">
        <v>1512</v>
      </c>
      <c r="B929" s="257"/>
      <c r="C929" s="257"/>
      <c r="D929" s="258"/>
      <c r="E929" s="209">
        <v>0</v>
      </c>
      <c r="F929" s="208"/>
      <c r="G929" s="208"/>
      <c r="H929" s="208"/>
      <c r="I929" s="208"/>
      <c r="J929" s="208"/>
    </row>
    <row r="930" spans="1:10" ht="11.25" customHeight="1" x14ac:dyDescent="0.25">
      <c r="A930" s="257" t="s">
        <v>1513</v>
      </c>
      <c r="B930" s="257"/>
      <c r="C930" s="257"/>
      <c r="D930" s="258"/>
      <c r="E930" s="209">
        <v>1</v>
      </c>
      <c r="F930" s="208"/>
      <c r="G930" s="208"/>
      <c r="H930" s="208"/>
      <c r="I930" s="208"/>
      <c r="J930" s="208"/>
    </row>
    <row r="931" spans="1:10" ht="11.25" customHeight="1" x14ac:dyDescent="0.25">
      <c r="A931" s="257" t="s">
        <v>1514</v>
      </c>
      <c r="B931" s="257"/>
      <c r="C931" s="257"/>
      <c r="D931" s="258"/>
      <c r="E931" s="209">
        <v>5.41</v>
      </c>
      <c r="F931" s="208"/>
      <c r="G931" s="208"/>
      <c r="H931" s="208"/>
      <c r="I931" s="208"/>
      <c r="J931" s="208"/>
    </row>
    <row r="932" spans="1:10" ht="11.25" customHeight="1" x14ac:dyDescent="0.25">
      <c r="A932" s="257" t="s">
        <v>1515</v>
      </c>
      <c r="B932" s="257"/>
      <c r="C932" s="257"/>
      <c r="D932" s="258"/>
      <c r="E932" s="209">
        <v>5.41</v>
      </c>
      <c r="F932" s="208"/>
      <c r="G932" s="208"/>
      <c r="H932" s="208"/>
      <c r="I932" s="208"/>
      <c r="J932" s="208"/>
    </row>
    <row r="933" spans="1:10" ht="11.25" customHeight="1" x14ac:dyDescent="0.25">
      <c r="A933" s="257" t="s">
        <v>1516</v>
      </c>
      <c r="B933" s="257"/>
      <c r="C933" s="257"/>
      <c r="D933" s="258"/>
      <c r="E933" s="209">
        <v>95.03</v>
      </c>
      <c r="F933" s="208"/>
      <c r="G933" s="208"/>
      <c r="H933" s="208"/>
      <c r="I933" s="208"/>
      <c r="J933" s="208"/>
    </row>
    <row r="934" spans="1:10" ht="11.25" customHeight="1" x14ac:dyDescent="0.25">
      <c r="A934" s="257" t="s">
        <v>1517</v>
      </c>
      <c r="B934" s="257"/>
      <c r="C934" s="257"/>
      <c r="D934" s="258"/>
      <c r="E934" s="209"/>
      <c r="F934" s="208"/>
      <c r="G934" s="208"/>
      <c r="H934" s="208"/>
      <c r="I934" s="208"/>
      <c r="J934" s="208"/>
    </row>
    <row r="935" spans="1:10" ht="11.25" customHeight="1" x14ac:dyDescent="0.25">
      <c r="A935" s="259" t="s">
        <v>1518</v>
      </c>
      <c r="B935" s="259"/>
      <c r="C935" s="259"/>
      <c r="D935" s="258"/>
      <c r="E935" s="211">
        <f>SUM(E933:E934)</f>
        <v>95.03</v>
      </c>
      <c r="F935" s="208"/>
      <c r="G935" s="208"/>
      <c r="H935" s="208"/>
      <c r="I935" s="208"/>
      <c r="J935" s="208"/>
    </row>
    <row r="936" spans="1:10" x14ac:dyDescent="0.25">
      <c r="A936" s="20"/>
      <c r="B936" s="20"/>
      <c r="C936" s="20"/>
      <c r="D936" s="61"/>
      <c r="E936" s="20"/>
      <c r="F936" s="20"/>
      <c r="G936" s="20"/>
      <c r="H936" s="20"/>
      <c r="I936" s="20"/>
      <c r="J936" s="20"/>
    </row>
    <row r="937" spans="1:10" x14ac:dyDescent="0.25">
      <c r="A937" s="20"/>
      <c r="B937" s="20"/>
      <c r="C937" s="20"/>
      <c r="D937" s="61"/>
      <c r="E937" s="20"/>
      <c r="F937" s="20"/>
      <c r="G937" s="20"/>
      <c r="H937" s="20"/>
      <c r="I937" s="20"/>
      <c r="J937" s="20"/>
    </row>
    <row r="938" spans="1:10" x14ac:dyDescent="0.25">
      <c r="A938" s="20"/>
      <c r="B938" s="20"/>
      <c r="C938" s="20"/>
      <c r="D938" s="61"/>
      <c r="E938" s="20"/>
      <c r="F938" s="20"/>
      <c r="G938" s="20"/>
      <c r="H938" s="20"/>
      <c r="I938" s="20"/>
      <c r="J938" s="20"/>
    </row>
    <row r="939" spans="1:10" x14ac:dyDescent="0.25">
      <c r="A939" s="20"/>
      <c r="B939" s="20"/>
      <c r="C939" s="20"/>
      <c r="D939" s="61"/>
      <c r="E939" s="20"/>
      <c r="F939" s="20"/>
      <c r="G939" s="20"/>
      <c r="H939" s="20"/>
      <c r="I939" s="20"/>
      <c r="J939" s="20"/>
    </row>
    <row r="940" spans="1:10" x14ac:dyDescent="0.25">
      <c r="A940" s="20"/>
      <c r="B940" s="20"/>
      <c r="C940" s="20"/>
      <c r="D940" s="61"/>
      <c r="E940" s="20"/>
      <c r="F940" s="20"/>
      <c r="G940" s="20"/>
      <c r="H940" s="20"/>
      <c r="I940" s="20"/>
      <c r="J940" s="20"/>
    </row>
    <row r="941" spans="1:10" x14ac:dyDescent="0.25">
      <c r="A941" s="20"/>
      <c r="B941" s="20"/>
      <c r="C941" s="20"/>
      <c r="D941" s="61"/>
      <c r="E941" s="20"/>
      <c r="F941" s="20"/>
      <c r="G941" s="20"/>
      <c r="H941" s="20"/>
      <c r="I941" s="20"/>
      <c r="J941" s="20"/>
    </row>
    <row r="942" spans="1:10" x14ac:dyDescent="0.25">
      <c r="A942" s="20"/>
      <c r="B942" s="20"/>
      <c r="C942" s="20"/>
      <c r="D942" s="61"/>
      <c r="E942" s="20"/>
      <c r="F942" s="20"/>
      <c r="G942" s="20"/>
      <c r="H942" s="20"/>
      <c r="I942" s="20"/>
      <c r="J942" s="20"/>
    </row>
    <row r="943" spans="1:10" x14ac:dyDescent="0.25">
      <c r="A943" s="20"/>
      <c r="B943" s="20"/>
      <c r="C943" s="20"/>
      <c r="D943" s="61"/>
      <c r="E943" s="20"/>
      <c r="F943" s="20"/>
      <c r="G943" s="20"/>
      <c r="H943" s="20"/>
      <c r="I943" s="20"/>
      <c r="J943" s="20"/>
    </row>
    <row r="944" spans="1:10" x14ac:dyDescent="0.25">
      <c r="A944" s="20"/>
      <c r="B944" s="20"/>
      <c r="C944" s="20"/>
      <c r="D944" s="61"/>
      <c r="E944" s="20"/>
      <c r="F944" s="20"/>
      <c r="G944" s="20"/>
      <c r="H944" s="20"/>
      <c r="I944" s="20"/>
      <c r="J944" s="20"/>
    </row>
    <row r="945" spans="1:10" x14ac:dyDescent="0.25">
      <c r="A945" s="20"/>
      <c r="B945" s="20"/>
      <c r="C945" s="20"/>
      <c r="D945" s="61"/>
      <c r="E945" s="20"/>
      <c r="F945" s="20"/>
      <c r="G945" s="20"/>
      <c r="H945" s="20"/>
      <c r="I945" s="20"/>
      <c r="J945" s="20"/>
    </row>
    <row r="946" spans="1:10" x14ac:dyDescent="0.25">
      <c r="A946" s="20"/>
      <c r="B946" s="20"/>
      <c r="C946" s="20"/>
      <c r="D946" s="61"/>
      <c r="E946" s="20"/>
      <c r="F946" s="20"/>
      <c r="G946" s="20"/>
      <c r="H946" s="20"/>
      <c r="I946" s="20"/>
      <c r="J946" s="20"/>
    </row>
    <row r="947" spans="1:10" x14ac:dyDescent="0.25">
      <c r="A947" s="20"/>
      <c r="B947" s="20"/>
      <c r="C947" s="20"/>
      <c r="D947" s="61"/>
      <c r="E947" s="20"/>
      <c r="F947" s="20"/>
      <c r="G947" s="20"/>
      <c r="H947" s="20"/>
      <c r="I947" s="20"/>
      <c r="J947" s="20"/>
    </row>
    <row r="948" spans="1:10" x14ac:dyDescent="0.25">
      <c r="A948" s="20"/>
      <c r="B948" s="20"/>
      <c r="C948" s="20"/>
      <c r="D948" s="61"/>
      <c r="E948" s="20"/>
      <c r="F948" s="20"/>
      <c r="G948" s="20"/>
      <c r="H948" s="20"/>
      <c r="I948" s="20"/>
      <c r="J948" s="20"/>
    </row>
    <row r="949" spans="1:10" x14ac:dyDescent="0.25">
      <c r="A949" s="20"/>
      <c r="B949" s="20"/>
      <c r="C949" s="20"/>
      <c r="D949" s="61"/>
      <c r="E949" s="20"/>
      <c r="F949" s="20"/>
      <c r="G949" s="20"/>
      <c r="H949" s="20"/>
      <c r="I949" s="20"/>
      <c r="J949" s="20"/>
    </row>
    <row r="950" spans="1:10" x14ac:dyDescent="0.25">
      <c r="A950" s="20"/>
      <c r="B950" s="20"/>
      <c r="C950" s="20"/>
      <c r="D950" s="61"/>
      <c r="E950" s="20"/>
      <c r="F950" s="20"/>
      <c r="G950" s="20"/>
      <c r="H950" s="20"/>
      <c r="I950" s="20"/>
      <c r="J950" s="20"/>
    </row>
    <row r="951" spans="1:10" x14ac:dyDescent="0.25">
      <c r="A951" s="20"/>
      <c r="B951" s="20"/>
      <c r="C951" s="20"/>
      <c r="D951" s="61"/>
      <c r="E951" s="20"/>
      <c r="F951" s="20"/>
      <c r="G951" s="20"/>
      <c r="H951" s="20"/>
      <c r="I951" s="20"/>
      <c r="J951" s="20"/>
    </row>
    <row r="952" spans="1:10" x14ac:dyDescent="0.25">
      <c r="A952" s="20"/>
      <c r="B952" s="20"/>
      <c r="C952" s="20"/>
      <c r="D952" s="61"/>
      <c r="E952" s="20"/>
      <c r="F952" s="20"/>
      <c r="G952" s="20"/>
      <c r="H952" s="20"/>
      <c r="I952" s="20"/>
      <c r="J952" s="20"/>
    </row>
    <row r="953" spans="1:10" x14ac:dyDescent="0.25">
      <c r="A953" s="20"/>
      <c r="B953" s="20"/>
      <c r="C953" s="20"/>
      <c r="D953" s="61"/>
      <c r="E953" s="20"/>
      <c r="F953" s="20"/>
      <c r="G953" s="20"/>
      <c r="H953" s="20"/>
      <c r="I953" s="20"/>
      <c r="J953" s="20"/>
    </row>
    <row r="954" spans="1:10" x14ac:dyDescent="0.25">
      <c r="A954" s="20"/>
      <c r="B954" s="20"/>
      <c r="C954" s="20"/>
      <c r="D954" s="61"/>
      <c r="E954" s="20"/>
      <c r="F954" s="20"/>
      <c r="G954" s="20"/>
      <c r="H954" s="20"/>
      <c r="I954" s="20"/>
      <c r="J954" s="20"/>
    </row>
    <row r="955" spans="1:10" x14ac:dyDescent="0.25">
      <c r="A955" s="20"/>
      <c r="B955" s="20"/>
      <c r="C955" s="20"/>
      <c r="D955" s="61"/>
      <c r="E955" s="20"/>
      <c r="F955" s="20"/>
      <c r="G955" s="20"/>
      <c r="H955" s="20"/>
      <c r="I955" s="20"/>
      <c r="J955" s="20"/>
    </row>
    <row r="956" spans="1:10" x14ac:dyDescent="0.25">
      <c r="A956" s="20"/>
      <c r="B956" s="20"/>
      <c r="C956" s="20"/>
      <c r="D956" s="61"/>
      <c r="E956" s="20"/>
      <c r="F956" s="20"/>
      <c r="G956" s="20"/>
      <c r="H956" s="20"/>
      <c r="I956" s="20"/>
      <c r="J956" s="20"/>
    </row>
    <row r="957" spans="1:10" x14ac:dyDescent="0.25">
      <c r="A957" s="20"/>
      <c r="B957" s="20"/>
      <c r="C957" s="20"/>
      <c r="D957" s="61"/>
      <c r="E957" s="20"/>
      <c r="F957" s="20"/>
      <c r="G957" s="20"/>
      <c r="H957" s="20"/>
      <c r="I957" s="20"/>
      <c r="J957" s="20"/>
    </row>
    <row r="958" spans="1:10" ht="21" customHeight="1" x14ac:dyDescent="0.25">
      <c r="A958" s="265" t="s">
        <v>1650</v>
      </c>
      <c r="B958" s="265"/>
      <c r="C958" s="265"/>
      <c r="D958" s="265"/>
      <c r="E958" s="265"/>
      <c r="F958" s="265"/>
      <c r="G958" s="265"/>
      <c r="H958" s="266" t="s">
        <v>1585</v>
      </c>
      <c r="I958" s="266"/>
      <c r="J958" s="266"/>
    </row>
    <row r="959" spans="1:10" ht="11.25" customHeight="1" x14ac:dyDescent="0.25">
      <c r="A959" s="265" t="s">
        <v>1477</v>
      </c>
      <c r="B959" s="265"/>
      <c r="C959" s="265" t="s">
        <v>1651</v>
      </c>
      <c r="D959" s="265"/>
      <c r="E959" s="265" t="s">
        <v>1479</v>
      </c>
      <c r="F959" s="265"/>
      <c r="G959" s="265"/>
      <c r="H959" s="266" t="s">
        <v>1480</v>
      </c>
      <c r="I959" s="266"/>
      <c r="J959" s="266"/>
    </row>
    <row r="960" spans="1:10" x14ac:dyDescent="0.25">
      <c r="A960" s="260"/>
      <c r="B960" s="260"/>
      <c r="C960" s="260"/>
      <c r="D960" s="260"/>
      <c r="E960" s="260"/>
      <c r="F960" s="260"/>
      <c r="G960" s="260"/>
      <c r="H960" s="260"/>
      <c r="I960" s="260"/>
      <c r="J960" s="260"/>
    </row>
    <row r="961" spans="1:10" x14ac:dyDescent="0.25">
      <c r="A961" s="201" t="s">
        <v>1124</v>
      </c>
      <c r="B961" s="202" t="s">
        <v>1481</v>
      </c>
      <c r="C961" s="202" t="s">
        <v>1482</v>
      </c>
      <c r="D961" s="203" t="s">
        <v>1483</v>
      </c>
      <c r="E961" s="203" t="s">
        <v>1484</v>
      </c>
      <c r="F961" s="203" t="s">
        <v>1485</v>
      </c>
      <c r="G961" s="203" t="s">
        <v>1486</v>
      </c>
      <c r="H961" s="203" t="s">
        <v>1487</v>
      </c>
      <c r="I961" s="203" t="s">
        <v>1488</v>
      </c>
      <c r="J961" s="203" t="s">
        <v>1489</v>
      </c>
    </row>
    <row r="962" spans="1:10" x14ac:dyDescent="0.25">
      <c r="A962" s="204" t="s">
        <v>1534</v>
      </c>
      <c r="B962" s="205" t="s">
        <v>1491</v>
      </c>
      <c r="C962" s="205" t="s">
        <v>1535</v>
      </c>
      <c r="D962" s="206">
        <v>0.38</v>
      </c>
      <c r="E962" s="206">
        <v>1</v>
      </c>
      <c r="F962" s="206">
        <v>5.42</v>
      </c>
      <c r="G962" s="206">
        <v>0</v>
      </c>
      <c r="H962" s="206">
        <v>12.38</v>
      </c>
      <c r="I962" s="206" t="s">
        <v>1493</v>
      </c>
      <c r="J962" s="206">
        <v>4.7039999999999997</v>
      </c>
    </row>
    <row r="963" spans="1:10" x14ac:dyDescent="0.25">
      <c r="A963" s="204" t="s">
        <v>1617</v>
      </c>
      <c r="B963" s="205" t="s">
        <v>1491</v>
      </c>
      <c r="C963" s="205" t="s">
        <v>1618</v>
      </c>
      <c r="D963" s="206">
        <v>0.38</v>
      </c>
      <c r="E963" s="206">
        <v>1</v>
      </c>
      <c r="F963" s="206">
        <v>6.42</v>
      </c>
      <c r="G963" s="206">
        <v>0</v>
      </c>
      <c r="H963" s="206">
        <v>14.66</v>
      </c>
      <c r="I963" s="206" t="s">
        <v>1493</v>
      </c>
      <c r="J963" s="206">
        <v>5.5709999999999997</v>
      </c>
    </row>
    <row r="964" spans="1:10" ht="11.25" customHeight="1" x14ac:dyDescent="0.25">
      <c r="A964" s="261" t="s">
        <v>1505</v>
      </c>
      <c r="B964" s="261"/>
      <c r="C964" s="261"/>
      <c r="D964" s="261"/>
      <c r="E964" s="261"/>
      <c r="F964" s="261"/>
      <c r="G964" s="261"/>
      <c r="H964" s="261"/>
      <c r="I964" s="261"/>
      <c r="J964" s="207">
        <v>10.28</v>
      </c>
    </row>
    <row r="965" spans="1:10" x14ac:dyDescent="0.25">
      <c r="A965" s="262"/>
      <c r="B965" s="262"/>
      <c r="C965" s="262"/>
      <c r="D965" s="262"/>
      <c r="E965" s="262"/>
      <c r="F965" s="262"/>
      <c r="G965" s="262"/>
      <c r="H965" s="262"/>
      <c r="I965" s="262"/>
      <c r="J965" s="262"/>
    </row>
    <row r="966" spans="1:10" x14ac:dyDescent="0.25">
      <c r="A966" s="201" t="s">
        <v>1496</v>
      </c>
      <c r="B966" s="202" t="s">
        <v>1481</v>
      </c>
      <c r="C966" s="202" t="s">
        <v>1482</v>
      </c>
      <c r="D966" s="203" t="s">
        <v>1483</v>
      </c>
      <c r="E966" s="203" t="s">
        <v>1484</v>
      </c>
      <c r="F966" s="203" t="s">
        <v>1485</v>
      </c>
      <c r="G966" s="203" t="s">
        <v>1486</v>
      </c>
      <c r="H966" s="203" t="s">
        <v>1487</v>
      </c>
      <c r="I966" s="203" t="s">
        <v>1488</v>
      </c>
      <c r="J966" s="203" t="s">
        <v>1489</v>
      </c>
    </row>
    <row r="967" spans="1:10" x14ac:dyDescent="0.25">
      <c r="A967" s="204" t="s">
        <v>1652</v>
      </c>
      <c r="B967" s="205" t="s">
        <v>53</v>
      </c>
      <c r="C967" s="205" t="s">
        <v>1653</v>
      </c>
      <c r="D967" s="206">
        <v>4</v>
      </c>
      <c r="E967" s="206">
        <v>1</v>
      </c>
      <c r="F967" s="206">
        <v>0.1</v>
      </c>
      <c r="G967" s="206">
        <v>0</v>
      </c>
      <c r="H967" s="206">
        <v>0.1</v>
      </c>
      <c r="I967" s="206" t="s">
        <v>1493</v>
      </c>
      <c r="J967" s="206">
        <v>0.4</v>
      </c>
    </row>
    <row r="968" spans="1:10" x14ac:dyDescent="0.25">
      <c r="A968" s="204" t="s">
        <v>1654</v>
      </c>
      <c r="B968" s="205" t="s">
        <v>53</v>
      </c>
      <c r="C968" s="205" t="s">
        <v>1655</v>
      </c>
      <c r="D968" s="206">
        <v>2</v>
      </c>
      <c r="E968" s="206">
        <v>1</v>
      </c>
      <c r="F968" s="206">
        <v>0.32</v>
      </c>
      <c r="G968" s="206">
        <v>0</v>
      </c>
      <c r="H968" s="206">
        <v>0.32</v>
      </c>
      <c r="I968" s="206" t="s">
        <v>1493</v>
      </c>
      <c r="J968" s="206">
        <v>0.64</v>
      </c>
    </row>
    <row r="969" spans="1:10" x14ac:dyDescent="0.25">
      <c r="A969" s="204" t="s">
        <v>1656</v>
      </c>
      <c r="B969" s="205" t="s">
        <v>300</v>
      </c>
      <c r="C969" s="205" t="s">
        <v>1657</v>
      </c>
      <c r="D969" s="206">
        <v>0.6</v>
      </c>
      <c r="E969" s="206">
        <v>1</v>
      </c>
      <c r="F969" s="206">
        <v>2.23</v>
      </c>
      <c r="G969" s="206">
        <v>0</v>
      </c>
      <c r="H969" s="206">
        <v>2.23</v>
      </c>
      <c r="I969" s="206" t="s">
        <v>1493</v>
      </c>
      <c r="J969" s="206">
        <v>1.3380000000000001</v>
      </c>
    </row>
    <row r="970" spans="1:10" x14ac:dyDescent="0.25">
      <c r="A970" s="204" t="s">
        <v>1658</v>
      </c>
      <c r="B970" s="205" t="s">
        <v>53</v>
      </c>
      <c r="C970" s="205" t="s">
        <v>1659</v>
      </c>
      <c r="D970" s="206">
        <v>1</v>
      </c>
      <c r="E970" s="206">
        <v>1</v>
      </c>
      <c r="F970" s="206">
        <v>1.73</v>
      </c>
      <c r="G970" s="206">
        <v>0</v>
      </c>
      <c r="H970" s="206">
        <v>1.73</v>
      </c>
      <c r="I970" s="206" t="s">
        <v>1493</v>
      </c>
      <c r="J970" s="206">
        <v>1.73</v>
      </c>
    </row>
    <row r="971" spans="1:10" x14ac:dyDescent="0.25">
      <c r="A971" s="204" t="s">
        <v>1660</v>
      </c>
      <c r="B971" s="205" t="s">
        <v>53</v>
      </c>
      <c r="C971" s="205" t="s">
        <v>1661</v>
      </c>
      <c r="D971" s="206">
        <v>1</v>
      </c>
      <c r="E971" s="206">
        <v>1</v>
      </c>
      <c r="F971" s="206">
        <v>5.72</v>
      </c>
      <c r="G971" s="206">
        <v>0</v>
      </c>
      <c r="H971" s="206">
        <v>5.72</v>
      </c>
      <c r="I971" s="206" t="s">
        <v>1493</v>
      </c>
      <c r="J971" s="206">
        <v>5.72</v>
      </c>
    </row>
    <row r="972" spans="1:10" x14ac:dyDescent="0.25">
      <c r="A972" s="204" t="s">
        <v>1662</v>
      </c>
      <c r="B972" s="205" t="s">
        <v>53</v>
      </c>
      <c r="C972" s="205" t="s">
        <v>1663</v>
      </c>
      <c r="D972" s="206">
        <v>4</v>
      </c>
      <c r="E972" s="206">
        <v>1</v>
      </c>
      <c r="F972" s="206">
        <v>0.7</v>
      </c>
      <c r="G972" s="206">
        <v>0</v>
      </c>
      <c r="H972" s="206">
        <v>0.7</v>
      </c>
      <c r="I972" s="206" t="s">
        <v>1493</v>
      </c>
      <c r="J972" s="206">
        <v>2.8</v>
      </c>
    </row>
    <row r="973" spans="1:10" ht="11.25" customHeight="1" x14ac:dyDescent="0.25">
      <c r="A973" s="261" t="s">
        <v>1505</v>
      </c>
      <c r="B973" s="261"/>
      <c r="C973" s="261"/>
      <c r="D973" s="261"/>
      <c r="E973" s="261"/>
      <c r="F973" s="261"/>
      <c r="G973" s="261"/>
      <c r="H973" s="261"/>
      <c r="I973" s="261"/>
      <c r="J973" s="207">
        <v>12.63</v>
      </c>
    </row>
    <row r="974" spans="1:10" x14ac:dyDescent="0.25">
      <c r="A974" s="262"/>
      <c r="B974" s="262"/>
      <c r="C974" s="262"/>
      <c r="D974" s="262"/>
      <c r="E974" s="262"/>
      <c r="F974" s="262"/>
      <c r="G974" s="262"/>
      <c r="H974" s="262"/>
      <c r="I974" s="262"/>
      <c r="J974" s="262"/>
    </row>
    <row r="975" spans="1:10" ht="11.25" customHeight="1" x14ac:dyDescent="0.25">
      <c r="A975" s="263" t="s">
        <v>1506</v>
      </c>
      <c r="B975" s="263"/>
      <c r="C975" s="263"/>
      <c r="D975" s="263"/>
      <c r="E975" s="263"/>
      <c r="F975" s="208"/>
      <c r="G975" s="208"/>
      <c r="H975" s="208"/>
      <c r="I975" s="208"/>
      <c r="J975" s="208"/>
    </row>
    <row r="976" spans="1:10" ht="11.25" customHeight="1" x14ac:dyDescent="0.25">
      <c r="A976" s="264" t="s">
        <v>1507</v>
      </c>
      <c r="B976" s="264"/>
      <c r="C976" s="264"/>
      <c r="D976" s="203" t="s">
        <v>1508</v>
      </c>
      <c r="E976" s="203" t="s">
        <v>1509</v>
      </c>
      <c r="F976" s="208"/>
      <c r="G976" s="208"/>
      <c r="H976" s="208"/>
      <c r="I976" s="208"/>
      <c r="J976" s="208"/>
    </row>
    <row r="977" spans="1:10" ht="11.25" customHeight="1" x14ac:dyDescent="0.25">
      <c r="A977" s="257" t="s">
        <v>1510</v>
      </c>
      <c r="B977" s="257"/>
      <c r="C977" s="257"/>
      <c r="D977" s="258">
        <v>128.33000000000001</v>
      </c>
      <c r="E977" s="209">
        <v>10.28</v>
      </c>
      <c r="F977" s="208"/>
      <c r="G977" s="208"/>
      <c r="H977" s="208"/>
      <c r="I977" s="208"/>
      <c r="J977" s="208"/>
    </row>
    <row r="978" spans="1:10" ht="11.25" customHeight="1" x14ac:dyDescent="0.25">
      <c r="A978" s="257" t="s">
        <v>1511</v>
      </c>
      <c r="B978" s="257"/>
      <c r="C978" s="257"/>
      <c r="D978" s="258"/>
      <c r="E978" s="209">
        <v>12.63</v>
      </c>
      <c r="F978" s="208"/>
      <c r="G978" s="208"/>
      <c r="H978" s="208"/>
      <c r="I978" s="208"/>
      <c r="J978" s="208"/>
    </row>
    <row r="979" spans="1:10" ht="11.25" customHeight="1" x14ac:dyDescent="0.25">
      <c r="A979" s="257" t="s">
        <v>1512</v>
      </c>
      <c r="B979" s="257"/>
      <c r="C979" s="257"/>
      <c r="D979" s="258"/>
      <c r="E979" s="209">
        <v>0</v>
      </c>
      <c r="F979" s="208"/>
      <c r="G979" s="208"/>
      <c r="H979" s="208"/>
      <c r="I979" s="208"/>
      <c r="J979" s="208"/>
    </row>
    <row r="980" spans="1:10" ht="11.25" customHeight="1" x14ac:dyDescent="0.25">
      <c r="A980" s="257" t="s">
        <v>1513</v>
      </c>
      <c r="B980" s="257"/>
      <c r="C980" s="257"/>
      <c r="D980" s="258"/>
      <c r="E980" s="209">
        <v>1</v>
      </c>
      <c r="F980" s="208"/>
      <c r="G980" s="208"/>
      <c r="H980" s="208"/>
      <c r="I980" s="208"/>
      <c r="J980" s="208"/>
    </row>
    <row r="981" spans="1:10" ht="11.25" customHeight="1" x14ac:dyDescent="0.25">
      <c r="A981" s="257" t="s">
        <v>1514</v>
      </c>
      <c r="B981" s="257"/>
      <c r="C981" s="257"/>
      <c r="D981" s="258"/>
      <c r="E981" s="209">
        <v>10.28</v>
      </c>
      <c r="F981" s="208"/>
      <c r="G981" s="208"/>
      <c r="H981" s="208"/>
      <c r="I981" s="208"/>
      <c r="J981" s="208"/>
    </row>
    <row r="982" spans="1:10" ht="11.25" customHeight="1" x14ac:dyDescent="0.25">
      <c r="A982" s="257" t="s">
        <v>1515</v>
      </c>
      <c r="B982" s="257"/>
      <c r="C982" s="257"/>
      <c r="D982" s="258"/>
      <c r="E982" s="209">
        <v>10.28</v>
      </c>
      <c r="F982" s="208"/>
      <c r="G982" s="208"/>
      <c r="H982" s="208"/>
      <c r="I982" s="208"/>
      <c r="J982" s="208"/>
    </row>
    <row r="983" spans="1:10" ht="11.25" customHeight="1" x14ac:dyDescent="0.25">
      <c r="A983" s="257" t="s">
        <v>1516</v>
      </c>
      <c r="B983" s="257"/>
      <c r="C983" s="257"/>
      <c r="D983" s="258"/>
      <c r="E983" s="209">
        <v>22.91</v>
      </c>
      <c r="F983" s="208"/>
      <c r="G983" s="208"/>
      <c r="H983" s="208"/>
      <c r="I983" s="208"/>
      <c r="J983" s="208"/>
    </row>
    <row r="984" spans="1:10" ht="11.25" customHeight="1" x14ac:dyDescent="0.25">
      <c r="A984" s="257" t="s">
        <v>1517</v>
      </c>
      <c r="B984" s="257"/>
      <c r="C984" s="257"/>
      <c r="D984" s="258"/>
      <c r="E984" s="209"/>
      <c r="F984" s="208"/>
      <c r="G984" s="208"/>
      <c r="H984" s="208"/>
      <c r="I984" s="208"/>
      <c r="J984" s="208"/>
    </row>
    <row r="985" spans="1:10" ht="11.25" customHeight="1" x14ac:dyDescent="0.25">
      <c r="A985" s="259" t="s">
        <v>1518</v>
      </c>
      <c r="B985" s="259"/>
      <c r="C985" s="259"/>
      <c r="D985" s="258"/>
      <c r="E985" s="211">
        <f>SUM(E983:E984)</f>
        <v>22.91</v>
      </c>
      <c r="F985" s="208"/>
      <c r="G985" s="208"/>
      <c r="H985" s="208"/>
      <c r="I985" s="208"/>
      <c r="J985" s="208"/>
    </row>
    <row r="986" spans="1:10" x14ac:dyDescent="0.25">
      <c r="A986" s="20"/>
      <c r="B986" s="20"/>
      <c r="C986" s="20"/>
      <c r="D986" s="61"/>
      <c r="E986" s="20"/>
      <c r="F986" s="20"/>
      <c r="G986" s="20"/>
      <c r="H986" s="20"/>
      <c r="I986" s="20"/>
      <c r="J986" s="20"/>
    </row>
    <row r="987" spans="1:10" x14ac:dyDescent="0.25">
      <c r="A987" s="20"/>
      <c r="B987" s="20"/>
      <c r="C987" s="20"/>
      <c r="D987" s="61"/>
      <c r="E987" s="20"/>
      <c r="F987" s="20"/>
      <c r="G987" s="20"/>
      <c r="H987" s="20"/>
      <c r="I987" s="20"/>
      <c r="J987" s="20"/>
    </row>
    <row r="988" spans="1:10" x14ac:dyDescent="0.25">
      <c r="A988" s="20"/>
      <c r="B988" s="20"/>
      <c r="C988" s="20"/>
      <c r="D988" s="61"/>
      <c r="E988" s="20"/>
      <c r="F988" s="20"/>
      <c r="G988" s="20"/>
      <c r="H988" s="20"/>
      <c r="I988" s="20"/>
      <c r="J988" s="20"/>
    </row>
    <row r="989" spans="1:10" x14ac:dyDescent="0.25">
      <c r="A989" s="20"/>
      <c r="B989" s="20"/>
      <c r="C989" s="20"/>
      <c r="D989" s="61"/>
      <c r="E989" s="20"/>
      <c r="F989" s="20"/>
      <c r="G989" s="20"/>
      <c r="H989" s="20"/>
      <c r="I989" s="20"/>
      <c r="J989" s="20"/>
    </row>
    <row r="990" spans="1:10" x14ac:dyDescent="0.25">
      <c r="A990" s="20"/>
      <c r="B990" s="20"/>
      <c r="C990" s="20"/>
      <c r="D990" s="61"/>
      <c r="E990" s="20"/>
      <c r="F990" s="20"/>
      <c r="G990" s="20"/>
      <c r="H990" s="20"/>
      <c r="I990" s="20"/>
      <c r="J990" s="20"/>
    </row>
    <row r="991" spans="1:10" x14ac:dyDescent="0.25">
      <c r="A991" s="20"/>
      <c r="B991" s="20"/>
      <c r="C991" s="20"/>
      <c r="D991" s="61"/>
      <c r="E991" s="20"/>
      <c r="F991" s="20"/>
      <c r="G991" s="20"/>
      <c r="H991" s="20"/>
      <c r="I991" s="20"/>
      <c r="J991" s="20"/>
    </row>
    <row r="992" spans="1:10" x14ac:dyDescent="0.25">
      <c r="A992" s="20"/>
      <c r="B992" s="20"/>
      <c r="C992" s="20"/>
      <c r="D992" s="61"/>
      <c r="E992" s="20"/>
      <c r="F992" s="20"/>
      <c r="G992" s="20"/>
      <c r="H992" s="20"/>
      <c r="I992" s="20"/>
      <c r="J992" s="20"/>
    </row>
    <row r="993" spans="1:10" x14ac:dyDescent="0.25">
      <c r="A993" s="20"/>
      <c r="B993" s="20"/>
      <c r="C993" s="20"/>
      <c r="D993" s="61"/>
      <c r="E993" s="20"/>
      <c r="F993" s="20"/>
      <c r="G993" s="20"/>
      <c r="H993" s="20"/>
      <c r="I993" s="20"/>
      <c r="J993" s="20"/>
    </row>
    <row r="994" spans="1:10" x14ac:dyDescent="0.25">
      <c r="A994" s="20"/>
      <c r="B994" s="20"/>
      <c r="C994" s="20"/>
      <c r="D994" s="61"/>
      <c r="E994" s="20"/>
      <c r="F994" s="20"/>
      <c r="G994" s="20"/>
      <c r="H994" s="20"/>
      <c r="I994" s="20"/>
      <c r="J994" s="20"/>
    </row>
    <row r="995" spans="1:10" x14ac:dyDescent="0.25">
      <c r="A995" s="20"/>
      <c r="B995" s="20"/>
      <c r="C995" s="20"/>
      <c r="D995" s="61"/>
      <c r="E995" s="20"/>
      <c r="F995" s="20"/>
      <c r="G995" s="20"/>
      <c r="H995" s="20"/>
      <c r="I995" s="20"/>
      <c r="J995" s="20"/>
    </row>
    <row r="996" spans="1:10" x14ac:dyDescent="0.25">
      <c r="A996" s="20"/>
      <c r="B996" s="20"/>
      <c r="C996" s="20"/>
      <c r="D996" s="61"/>
      <c r="E996" s="20"/>
      <c r="F996" s="20"/>
      <c r="G996" s="20"/>
      <c r="H996" s="20"/>
      <c r="I996" s="20"/>
      <c r="J996" s="20"/>
    </row>
    <row r="997" spans="1:10" x14ac:dyDescent="0.25">
      <c r="A997" s="20"/>
      <c r="B997" s="20"/>
      <c r="C997" s="20"/>
      <c r="D997" s="61"/>
      <c r="E997" s="20"/>
      <c r="F997" s="20"/>
      <c r="G997" s="20"/>
      <c r="H997" s="20"/>
      <c r="I997" s="20"/>
      <c r="J997" s="20"/>
    </row>
    <row r="998" spans="1:10" x14ac:dyDescent="0.25">
      <c r="A998" s="20"/>
      <c r="B998" s="20"/>
      <c r="C998" s="20"/>
      <c r="D998" s="61"/>
      <c r="E998" s="20"/>
      <c r="F998" s="20"/>
      <c r="G998" s="20"/>
      <c r="H998" s="20"/>
      <c r="I998" s="20"/>
      <c r="J998" s="20"/>
    </row>
    <row r="999" spans="1:10" x14ac:dyDescent="0.25">
      <c r="A999" s="20"/>
      <c r="B999" s="20"/>
      <c r="C999" s="20"/>
      <c r="D999" s="61"/>
      <c r="E999" s="20"/>
      <c r="F999" s="20"/>
      <c r="G999" s="20"/>
      <c r="H999" s="20"/>
      <c r="I999" s="20"/>
      <c r="J999" s="20"/>
    </row>
    <row r="1000" spans="1:10" x14ac:dyDescent="0.25">
      <c r="A1000" s="20"/>
      <c r="B1000" s="20"/>
      <c r="C1000" s="20"/>
      <c r="D1000" s="61"/>
      <c r="E1000" s="20"/>
      <c r="F1000" s="20"/>
      <c r="G1000" s="20"/>
      <c r="H1000" s="20"/>
      <c r="I1000" s="20"/>
      <c r="J1000" s="20"/>
    </row>
    <row r="1001" spans="1:10" x14ac:dyDescent="0.25">
      <c r="A1001" s="20"/>
      <c r="B1001" s="20"/>
      <c r="C1001" s="20"/>
      <c r="D1001" s="61"/>
      <c r="E1001" s="20"/>
      <c r="F1001" s="20"/>
      <c r="G1001" s="20"/>
      <c r="H1001" s="20"/>
      <c r="I1001" s="20"/>
      <c r="J1001" s="20"/>
    </row>
    <row r="1002" spans="1:10" ht="21" customHeight="1" x14ac:dyDescent="0.25">
      <c r="A1002" s="265" t="s">
        <v>1664</v>
      </c>
      <c r="B1002" s="265"/>
      <c r="C1002" s="265"/>
      <c r="D1002" s="265"/>
      <c r="E1002" s="265"/>
      <c r="F1002" s="265"/>
      <c r="G1002" s="265"/>
      <c r="H1002" s="266" t="s">
        <v>1585</v>
      </c>
      <c r="I1002" s="266"/>
      <c r="J1002" s="266"/>
    </row>
    <row r="1003" spans="1:10" ht="11.25" customHeight="1" x14ac:dyDescent="0.25">
      <c r="A1003" s="265" t="s">
        <v>1477</v>
      </c>
      <c r="B1003" s="265"/>
      <c r="C1003" s="265" t="s">
        <v>1665</v>
      </c>
      <c r="D1003" s="265"/>
      <c r="E1003" s="265" t="s">
        <v>1479</v>
      </c>
      <c r="F1003" s="265"/>
      <c r="G1003" s="265"/>
      <c r="H1003" s="266" t="s">
        <v>1480</v>
      </c>
      <c r="I1003" s="266"/>
      <c r="J1003" s="266"/>
    </row>
    <row r="1004" spans="1:10" x14ac:dyDescent="0.25">
      <c r="A1004" s="260"/>
      <c r="B1004" s="260"/>
      <c r="C1004" s="260"/>
      <c r="D1004" s="260"/>
      <c r="E1004" s="260"/>
      <c r="F1004" s="260"/>
      <c r="G1004" s="260"/>
      <c r="H1004" s="260"/>
      <c r="I1004" s="260"/>
      <c r="J1004" s="260"/>
    </row>
    <row r="1005" spans="1:10" x14ac:dyDescent="0.25">
      <c r="A1005" s="201" t="s">
        <v>1124</v>
      </c>
      <c r="B1005" s="202" t="s">
        <v>1481</v>
      </c>
      <c r="C1005" s="202" t="s">
        <v>1482</v>
      </c>
      <c r="D1005" s="203" t="s">
        <v>1483</v>
      </c>
      <c r="E1005" s="203" t="s">
        <v>1484</v>
      </c>
      <c r="F1005" s="203" t="s">
        <v>1485</v>
      </c>
      <c r="G1005" s="203" t="s">
        <v>1486</v>
      </c>
      <c r="H1005" s="203" t="s">
        <v>1487</v>
      </c>
      <c r="I1005" s="203" t="s">
        <v>1488</v>
      </c>
      <c r="J1005" s="203" t="s">
        <v>1489</v>
      </c>
    </row>
    <row r="1006" spans="1:10" x14ac:dyDescent="0.25">
      <c r="A1006" s="204" t="s">
        <v>1534</v>
      </c>
      <c r="B1006" s="205" t="s">
        <v>1491</v>
      </c>
      <c r="C1006" s="205" t="s">
        <v>1535</v>
      </c>
      <c r="D1006" s="206">
        <v>0.56000000000000005</v>
      </c>
      <c r="E1006" s="206">
        <v>1</v>
      </c>
      <c r="F1006" s="206">
        <v>5.42</v>
      </c>
      <c r="G1006" s="206">
        <v>0</v>
      </c>
      <c r="H1006" s="206">
        <v>12.38</v>
      </c>
      <c r="I1006" s="206" t="s">
        <v>1493</v>
      </c>
      <c r="J1006" s="206">
        <v>6.9329999999999998</v>
      </c>
    </row>
    <row r="1007" spans="1:10" x14ac:dyDescent="0.25">
      <c r="A1007" s="204" t="s">
        <v>1617</v>
      </c>
      <c r="B1007" s="205" t="s">
        <v>1491</v>
      </c>
      <c r="C1007" s="205" t="s">
        <v>1618</v>
      </c>
      <c r="D1007" s="206">
        <v>0.56000000000000005</v>
      </c>
      <c r="E1007" s="206">
        <v>1</v>
      </c>
      <c r="F1007" s="206">
        <v>6.42</v>
      </c>
      <c r="G1007" s="206">
        <v>0</v>
      </c>
      <c r="H1007" s="206">
        <v>14.66</v>
      </c>
      <c r="I1007" s="206" t="s">
        <v>1493</v>
      </c>
      <c r="J1007" s="206">
        <v>8.2100000000000009</v>
      </c>
    </row>
    <row r="1008" spans="1:10" ht="11.25" customHeight="1" x14ac:dyDescent="0.25">
      <c r="A1008" s="261" t="s">
        <v>1505</v>
      </c>
      <c r="B1008" s="261"/>
      <c r="C1008" s="261"/>
      <c r="D1008" s="261"/>
      <c r="E1008" s="261"/>
      <c r="F1008" s="261"/>
      <c r="G1008" s="261"/>
      <c r="H1008" s="261"/>
      <c r="I1008" s="261"/>
      <c r="J1008" s="207">
        <v>15.14</v>
      </c>
    </row>
    <row r="1009" spans="1:10" x14ac:dyDescent="0.25">
      <c r="A1009" s="262"/>
      <c r="B1009" s="262"/>
      <c r="C1009" s="262"/>
      <c r="D1009" s="262"/>
      <c r="E1009" s="262"/>
      <c r="F1009" s="262"/>
      <c r="G1009" s="262"/>
      <c r="H1009" s="262"/>
      <c r="I1009" s="262"/>
      <c r="J1009" s="262"/>
    </row>
    <row r="1010" spans="1:10" x14ac:dyDescent="0.25">
      <c r="A1010" s="201" t="s">
        <v>1496</v>
      </c>
      <c r="B1010" s="202" t="s">
        <v>1481</v>
      </c>
      <c r="C1010" s="202" t="s">
        <v>1482</v>
      </c>
      <c r="D1010" s="203" t="s">
        <v>1483</v>
      </c>
      <c r="E1010" s="203" t="s">
        <v>1484</v>
      </c>
      <c r="F1010" s="203" t="s">
        <v>1485</v>
      </c>
      <c r="G1010" s="203" t="s">
        <v>1486</v>
      </c>
      <c r="H1010" s="203" t="s">
        <v>1487</v>
      </c>
      <c r="I1010" s="203" t="s">
        <v>1488</v>
      </c>
      <c r="J1010" s="203" t="s">
        <v>1489</v>
      </c>
    </row>
    <row r="1011" spans="1:10" x14ac:dyDescent="0.25">
      <c r="A1011" s="204" t="s">
        <v>1652</v>
      </c>
      <c r="B1011" s="205" t="s">
        <v>53</v>
      </c>
      <c r="C1011" s="205" t="s">
        <v>1653</v>
      </c>
      <c r="D1011" s="206">
        <v>4</v>
      </c>
      <c r="E1011" s="206">
        <v>1</v>
      </c>
      <c r="F1011" s="206">
        <v>0.1</v>
      </c>
      <c r="G1011" s="206">
        <v>0</v>
      </c>
      <c r="H1011" s="206">
        <v>0.1</v>
      </c>
      <c r="I1011" s="206" t="s">
        <v>1493</v>
      </c>
      <c r="J1011" s="206">
        <v>0.4</v>
      </c>
    </row>
    <row r="1012" spans="1:10" x14ac:dyDescent="0.25">
      <c r="A1012" s="204" t="s">
        <v>1654</v>
      </c>
      <c r="B1012" s="205" t="s">
        <v>53</v>
      </c>
      <c r="C1012" s="205" t="s">
        <v>1655</v>
      </c>
      <c r="D1012" s="206">
        <v>2</v>
      </c>
      <c r="E1012" s="206">
        <v>1</v>
      </c>
      <c r="F1012" s="206">
        <v>0.32</v>
      </c>
      <c r="G1012" s="206">
        <v>0</v>
      </c>
      <c r="H1012" s="206">
        <v>0.32</v>
      </c>
      <c r="I1012" s="206" t="s">
        <v>1493</v>
      </c>
      <c r="J1012" s="206">
        <v>0.64</v>
      </c>
    </row>
    <row r="1013" spans="1:10" x14ac:dyDescent="0.25">
      <c r="A1013" s="204" t="s">
        <v>1656</v>
      </c>
      <c r="B1013" s="205" t="s">
        <v>300</v>
      </c>
      <c r="C1013" s="205" t="s">
        <v>1657</v>
      </c>
      <c r="D1013" s="206">
        <v>1.2</v>
      </c>
      <c r="E1013" s="206">
        <v>1</v>
      </c>
      <c r="F1013" s="206">
        <v>2.23</v>
      </c>
      <c r="G1013" s="206">
        <v>0</v>
      </c>
      <c r="H1013" s="206">
        <v>2.23</v>
      </c>
      <c r="I1013" s="206" t="s">
        <v>1493</v>
      </c>
      <c r="J1013" s="206">
        <v>2.6760000000000002</v>
      </c>
    </row>
    <row r="1014" spans="1:10" x14ac:dyDescent="0.25">
      <c r="A1014" s="204" t="s">
        <v>1658</v>
      </c>
      <c r="B1014" s="205" t="s">
        <v>53</v>
      </c>
      <c r="C1014" s="205" t="s">
        <v>1659</v>
      </c>
      <c r="D1014" s="206">
        <v>2</v>
      </c>
      <c r="E1014" s="206">
        <v>1</v>
      </c>
      <c r="F1014" s="206">
        <v>1.73</v>
      </c>
      <c r="G1014" s="206">
        <v>0</v>
      </c>
      <c r="H1014" s="206">
        <v>1.73</v>
      </c>
      <c r="I1014" s="206" t="s">
        <v>1493</v>
      </c>
      <c r="J1014" s="206">
        <v>3.46</v>
      </c>
    </row>
    <row r="1015" spans="1:10" x14ac:dyDescent="0.25">
      <c r="A1015" s="204" t="s">
        <v>1666</v>
      </c>
      <c r="B1015" s="205" t="s">
        <v>53</v>
      </c>
      <c r="C1015" s="205" t="s">
        <v>1667</v>
      </c>
      <c r="D1015" s="206">
        <v>1</v>
      </c>
      <c r="E1015" s="206">
        <v>1</v>
      </c>
      <c r="F1015" s="206">
        <v>6.21</v>
      </c>
      <c r="G1015" s="206">
        <v>0</v>
      </c>
      <c r="H1015" s="206">
        <v>6.21</v>
      </c>
      <c r="I1015" s="206" t="s">
        <v>1493</v>
      </c>
      <c r="J1015" s="206">
        <v>6.21</v>
      </c>
    </row>
    <row r="1016" spans="1:10" x14ac:dyDescent="0.25">
      <c r="A1016" s="204" t="s">
        <v>1662</v>
      </c>
      <c r="B1016" s="205" t="s">
        <v>53</v>
      </c>
      <c r="C1016" s="205" t="s">
        <v>1663</v>
      </c>
      <c r="D1016" s="206">
        <v>4</v>
      </c>
      <c r="E1016" s="206">
        <v>1</v>
      </c>
      <c r="F1016" s="206">
        <v>0.7</v>
      </c>
      <c r="G1016" s="206">
        <v>0</v>
      </c>
      <c r="H1016" s="206">
        <v>0.7</v>
      </c>
      <c r="I1016" s="206" t="s">
        <v>1493</v>
      </c>
      <c r="J1016" s="206">
        <v>2.8</v>
      </c>
    </row>
    <row r="1017" spans="1:10" ht="11.25" customHeight="1" x14ac:dyDescent="0.25">
      <c r="A1017" s="261" t="s">
        <v>1505</v>
      </c>
      <c r="B1017" s="261"/>
      <c r="C1017" s="261"/>
      <c r="D1017" s="261"/>
      <c r="E1017" s="261"/>
      <c r="F1017" s="261"/>
      <c r="G1017" s="261"/>
      <c r="H1017" s="261"/>
      <c r="I1017" s="261"/>
      <c r="J1017" s="207">
        <v>16.190000000000001</v>
      </c>
    </row>
    <row r="1018" spans="1:10" x14ac:dyDescent="0.25">
      <c r="A1018" s="262"/>
      <c r="B1018" s="262"/>
      <c r="C1018" s="262"/>
      <c r="D1018" s="262"/>
      <c r="E1018" s="262"/>
      <c r="F1018" s="262"/>
      <c r="G1018" s="262"/>
      <c r="H1018" s="262"/>
      <c r="I1018" s="262"/>
      <c r="J1018" s="262"/>
    </row>
    <row r="1019" spans="1:10" ht="11.25" customHeight="1" x14ac:dyDescent="0.25">
      <c r="A1019" s="263" t="s">
        <v>1506</v>
      </c>
      <c r="B1019" s="263"/>
      <c r="C1019" s="263"/>
      <c r="D1019" s="263"/>
      <c r="E1019" s="263"/>
      <c r="F1019" s="208"/>
      <c r="G1019" s="208"/>
      <c r="H1019" s="208"/>
      <c r="I1019" s="208"/>
      <c r="J1019" s="208"/>
    </row>
    <row r="1020" spans="1:10" ht="11.25" customHeight="1" x14ac:dyDescent="0.25">
      <c r="A1020" s="264" t="s">
        <v>1507</v>
      </c>
      <c r="B1020" s="264"/>
      <c r="C1020" s="264"/>
      <c r="D1020" s="203" t="s">
        <v>1508</v>
      </c>
      <c r="E1020" s="203" t="s">
        <v>1509</v>
      </c>
      <c r="F1020" s="208"/>
      <c r="G1020" s="208"/>
      <c r="H1020" s="208"/>
      <c r="I1020" s="208"/>
      <c r="J1020" s="208"/>
    </row>
    <row r="1021" spans="1:10" ht="11.25" customHeight="1" x14ac:dyDescent="0.25">
      <c r="A1021" s="257" t="s">
        <v>1510</v>
      </c>
      <c r="B1021" s="257"/>
      <c r="C1021" s="257"/>
      <c r="D1021" s="258">
        <v>128.33000000000001</v>
      </c>
      <c r="E1021" s="209">
        <v>15.14</v>
      </c>
      <c r="F1021" s="208"/>
      <c r="G1021" s="208"/>
      <c r="H1021" s="208"/>
      <c r="I1021" s="208"/>
      <c r="J1021" s="208"/>
    </row>
    <row r="1022" spans="1:10" ht="11.25" customHeight="1" x14ac:dyDescent="0.25">
      <c r="A1022" s="257" t="s">
        <v>1511</v>
      </c>
      <c r="B1022" s="257"/>
      <c r="C1022" s="257"/>
      <c r="D1022" s="258"/>
      <c r="E1022" s="209">
        <v>16.190000000000001</v>
      </c>
      <c r="F1022" s="208"/>
      <c r="G1022" s="208"/>
      <c r="H1022" s="208"/>
      <c r="I1022" s="208"/>
      <c r="J1022" s="208"/>
    </row>
    <row r="1023" spans="1:10" ht="11.25" customHeight="1" x14ac:dyDescent="0.25">
      <c r="A1023" s="257" t="s">
        <v>1512</v>
      </c>
      <c r="B1023" s="257"/>
      <c r="C1023" s="257"/>
      <c r="D1023" s="258"/>
      <c r="E1023" s="209">
        <v>0</v>
      </c>
      <c r="F1023" s="208"/>
      <c r="G1023" s="208"/>
      <c r="H1023" s="208"/>
      <c r="I1023" s="208"/>
      <c r="J1023" s="208"/>
    </row>
    <row r="1024" spans="1:10" ht="11.25" customHeight="1" x14ac:dyDescent="0.25">
      <c r="A1024" s="257" t="s">
        <v>1513</v>
      </c>
      <c r="B1024" s="257"/>
      <c r="C1024" s="257"/>
      <c r="D1024" s="258"/>
      <c r="E1024" s="209">
        <v>1</v>
      </c>
      <c r="F1024" s="208"/>
      <c r="G1024" s="208"/>
      <c r="H1024" s="208"/>
      <c r="I1024" s="208"/>
      <c r="J1024" s="208"/>
    </row>
    <row r="1025" spans="1:10" ht="11.25" customHeight="1" x14ac:dyDescent="0.25">
      <c r="A1025" s="257" t="s">
        <v>1514</v>
      </c>
      <c r="B1025" s="257"/>
      <c r="C1025" s="257"/>
      <c r="D1025" s="258"/>
      <c r="E1025" s="209">
        <v>15.14</v>
      </c>
      <c r="F1025" s="208"/>
      <c r="G1025" s="208"/>
      <c r="H1025" s="208"/>
      <c r="I1025" s="208"/>
      <c r="J1025" s="208"/>
    </row>
    <row r="1026" spans="1:10" ht="11.25" customHeight="1" x14ac:dyDescent="0.25">
      <c r="A1026" s="257" t="s">
        <v>1515</v>
      </c>
      <c r="B1026" s="257"/>
      <c r="C1026" s="257"/>
      <c r="D1026" s="258"/>
      <c r="E1026" s="209">
        <v>15.14</v>
      </c>
      <c r="F1026" s="208"/>
      <c r="G1026" s="208"/>
      <c r="H1026" s="208"/>
      <c r="I1026" s="208"/>
      <c r="J1026" s="208"/>
    </row>
    <row r="1027" spans="1:10" ht="11.25" customHeight="1" x14ac:dyDescent="0.25">
      <c r="A1027" s="257" t="s">
        <v>1516</v>
      </c>
      <c r="B1027" s="257"/>
      <c r="C1027" s="257"/>
      <c r="D1027" s="258"/>
      <c r="E1027" s="209">
        <v>31.33</v>
      </c>
      <c r="F1027" s="208"/>
      <c r="G1027" s="208"/>
      <c r="H1027" s="208"/>
      <c r="I1027" s="208"/>
      <c r="J1027" s="208"/>
    </row>
    <row r="1028" spans="1:10" ht="11.25" customHeight="1" x14ac:dyDescent="0.25">
      <c r="A1028" s="257" t="s">
        <v>1517</v>
      </c>
      <c r="B1028" s="257"/>
      <c r="C1028" s="257"/>
      <c r="D1028" s="258"/>
      <c r="E1028" s="209"/>
      <c r="F1028" s="208"/>
      <c r="G1028" s="208"/>
      <c r="H1028" s="208"/>
      <c r="I1028" s="208"/>
      <c r="J1028" s="208"/>
    </row>
    <row r="1029" spans="1:10" ht="11.25" customHeight="1" x14ac:dyDescent="0.25">
      <c r="A1029" s="259" t="s">
        <v>1518</v>
      </c>
      <c r="B1029" s="259"/>
      <c r="C1029" s="259"/>
      <c r="D1029" s="258"/>
      <c r="E1029" s="211">
        <f>SUM(E1027:E1028)</f>
        <v>31.33</v>
      </c>
      <c r="F1029" s="208"/>
      <c r="G1029" s="208"/>
      <c r="H1029" s="208"/>
      <c r="I1029" s="208"/>
      <c r="J1029" s="208"/>
    </row>
    <row r="1030" spans="1:10" x14ac:dyDescent="0.25">
      <c r="A1030" s="20"/>
      <c r="B1030" s="20"/>
      <c r="C1030" s="20"/>
      <c r="D1030" s="61"/>
      <c r="E1030" s="20"/>
      <c r="F1030" s="20"/>
      <c r="G1030" s="20"/>
      <c r="H1030" s="20"/>
      <c r="I1030" s="20"/>
      <c r="J1030" s="20"/>
    </row>
    <row r="1031" spans="1:10" x14ac:dyDescent="0.25">
      <c r="A1031" s="20"/>
      <c r="B1031" s="20"/>
      <c r="C1031" s="20"/>
      <c r="D1031" s="61"/>
      <c r="E1031" s="20"/>
      <c r="F1031" s="20"/>
      <c r="G1031" s="20"/>
      <c r="H1031" s="20"/>
      <c r="I1031" s="20"/>
      <c r="J1031" s="20"/>
    </row>
    <row r="1032" spans="1:10" x14ac:dyDescent="0.25">
      <c r="A1032" s="20"/>
      <c r="B1032" s="20"/>
      <c r="C1032" s="20"/>
      <c r="D1032" s="61"/>
      <c r="E1032" s="20"/>
      <c r="F1032" s="20"/>
      <c r="G1032" s="20"/>
      <c r="H1032" s="20"/>
      <c r="I1032" s="20"/>
      <c r="J1032" s="20"/>
    </row>
    <row r="1033" spans="1:10" x14ac:dyDescent="0.25">
      <c r="A1033" s="20"/>
      <c r="B1033" s="20"/>
      <c r="C1033" s="20"/>
      <c r="D1033" s="61"/>
      <c r="E1033" s="20"/>
      <c r="F1033" s="20"/>
      <c r="G1033" s="20"/>
      <c r="H1033" s="20"/>
      <c r="I1033" s="20"/>
      <c r="J1033" s="20"/>
    </row>
    <row r="1034" spans="1:10" x14ac:dyDescent="0.25">
      <c r="A1034" s="20"/>
      <c r="B1034" s="20"/>
      <c r="C1034" s="20"/>
      <c r="D1034" s="61"/>
      <c r="E1034" s="20"/>
      <c r="F1034" s="20"/>
      <c r="G1034" s="20"/>
      <c r="H1034" s="20"/>
      <c r="I1034" s="20"/>
      <c r="J1034" s="20"/>
    </row>
    <row r="1035" spans="1:10" x14ac:dyDescent="0.25">
      <c r="A1035" s="20"/>
      <c r="B1035" s="20"/>
      <c r="C1035" s="20"/>
      <c r="D1035" s="61"/>
      <c r="E1035" s="20"/>
      <c r="F1035" s="20"/>
      <c r="G1035" s="20"/>
      <c r="H1035" s="20"/>
      <c r="I1035" s="20"/>
      <c r="J1035" s="20"/>
    </row>
    <row r="1036" spans="1:10" x14ac:dyDescent="0.25">
      <c r="A1036" s="20"/>
      <c r="B1036" s="20"/>
      <c r="C1036" s="20"/>
      <c r="D1036" s="61"/>
      <c r="E1036" s="20"/>
      <c r="F1036" s="20"/>
      <c r="G1036" s="20"/>
      <c r="H1036" s="20"/>
      <c r="I1036" s="20"/>
      <c r="J1036" s="20"/>
    </row>
    <row r="1037" spans="1:10" x14ac:dyDescent="0.25">
      <c r="A1037" s="20"/>
      <c r="B1037" s="20"/>
      <c r="C1037" s="20"/>
      <c r="D1037" s="61"/>
      <c r="E1037" s="20"/>
      <c r="F1037" s="20"/>
      <c r="G1037" s="20"/>
      <c r="H1037" s="20"/>
      <c r="I1037" s="20"/>
      <c r="J1037" s="20"/>
    </row>
    <row r="1038" spans="1:10" x14ac:dyDescent="0.25">
      <c r="A1038" s="20"/>
      <c r="B1038" s="20"/>
      <c r="C1038" s="20"/>
      <c r="D1038" s="61"/>
      <c r="E1038" s="20"/>
      <c r="F1038" s="20"/>
      <c r="G1038" s="20"/>
      <c r="H1038" s="20"/>
      <c r="I1038" s="20"/>
      <c r="J1038" s="20"/>
    </row>
    <row r="1039" spans="1:10" x14ac:dyDescent="0.25">
      <c r="A1039" s="20"/>
      <c r="B1039" s="20"/>
      <c r="C1039" s="20"/>
      <c r="D1039" s="61"/>
      <c r="E1039" s="20"/>
      <c r="F1039" s="20"/>
      <c r="G1039" s="20"/>
      <c r="H1039" s="20"/>
      <c r="I1039" s="20"/>
      <c r="J1039" s="20"/>
    </row>
    <row r="1040" spans="1:10" x14ac:dyDescent="0.25">
      <c r="A1040" s="20"/>
      <c r="B1040" s="20"/>
      <c r="C1040" s="20"/>
      <c r="D1040" s="61"/>
      <c r="E1040" s="20"/>
      <c r="F1040" s="20"/>
      <c r="G1040" s="20"/>
      <c r="H1040" s="20"/>
      <c r="I1040" s="20"/>
      <c r="J1040" s="20"/>
    </row>
    <row r="1041" spans="1:10" x14ac:dyDescent="0.25">
      <c r="A1041" s="20"/>
      <c r="B1041" s="20"/>
      <c r="C1041" s="20"/>
      <c r="D1041" s="61"/>
      <c r="E1041" s="20"/>
      <c r="F1041" s="20"/>
      <c r="G1041" s="20"/>
      <c r="H1041" s="20"/>
      <c r="I1041" s="20"/>
      <c r="J1041" s="20"/>
    </row>
    <row r="1042" spans="1:10" x14ac:dyDescent="0.25">
      <c r="A1042" s="20"/>
      <c r="B1042" s="20"/>
      <c r="C1042" s="20"/>
      <c r="D1042" s="61"/>
      <c r="E1042" s="20"/>
      <c r="F1042" s="20"/>
      <c r="G1042" s="20"/>
      <c r="H1042" s="20"/>
      <c r="I1042" s="20"/>
      <c r="J1042" s="20"/>
    </row>
    <row r="1043" spans="1:10" x14ac:dyDescent="0.25">
      <c r="A1043" s="20"/>
      <c r="B1043" s="20"/>
      <c r="C1043" s="20"/>
      <c r="D1043" s="61"/>
      <c r="E1043" s="20"/>
      <c r="F1043" s="20"/>
      <c r="G1043" s="20"/>
      <c r="H1043" s="20"/>
      <c r="I1043" s="20"/>
      <c r="J1043" s="20"/>
    </row>
    <row r="1044" spans="1:10" x14ac:dyDescent="0.25">
      <c r="A1044" s="20"/>
      <c r="B1044" s="20"/>
      <c r="C1044" s="20"/>
      <c r="D1044" s="61"/>
      <c r="E1044" s="20"/>
      <c r="F1044" s="20"/>
      <c r="G1044" s="20"/>
      <c r="H1044" s="20"/>
      <c r="I1044" s="20"/>
      <c r="J1044" s="20"/>
    </row>
    <row r="1045" spans="1:10" x14ac:dyDescent="0.25">
      <c r="A1045" s="20"/>
      <c r="B1045" s="20"/>
      <c r="C1045" s="20"/>
      <c r="D1045" s="61"/>
      <c r="E1045" s="20"/>
      <c r="F1045" s="20"/>
      <c r="G1045" s="20"/>
      <c r="H1045" s="20"/>
      <c r="I1045" s="20"/>
      <c r="J1045" s="20"/>
    </row>
    <row r="1046" spans="1:10" x14ac:dyDescent="0.25">
      <c r="A1046" s="20"/>
      <c r="B1046" s="20"/>
      <c r="C1046" s="20"/>
      <c r="D1046" s="61"/>
      <c r="E1046" s="20"/>
      <c r="F1046" s="20"/>
      <c r="G1046" s="20"/>
      <c r="H1046" s="20"/>
      <c r="I1046" s="20"/>
      <c r="J1046" s="20"/>
    </row>
    <row r="1047" spans="1:10" ht="11.25" customHeight="1" x14ac:dyDescent="0.25">
      <c r="A1047" s="265" t="s">
        <v>1668</v>
      </c>
      <c r="B1047" s="265"/>
      <c r="C1047" s="265"/>
      <c r="D1047" s="265"/>
      <c r="E1047" s="265"/>
      <c r="F1047" s="265"/>
      <c r="G1047" s="265"/>
      <c r="H1047" s="266" t="s">
        <v>1565</v>
      </c>
      <c r="I1047" s="266"/>
      <c r="J1047" s="266"/>
    </row>
    <row r="1048" spans="1:10" ht="11.25" customHeight="1" x14ac:dyDescent="0.25">
      <c r="A1048" s="265" t="s">
        <v>1477</v>
      </c>
      <c r="B1048" s="265"/>
      <c r="C1048" s="265" t="s">
        <v>1669</v>
      </c>
      <c r="D1048" s="265"/>
      <c r="E1048" s="265" t="s">
        <v>1479</v>
      </c>
      <c r="F1048" s="265"/>
      <c r="G1048" s="265"/>
      <c r="H1048" s="266" t="s">
        <v>1480</v>
      </c>
      <c r="I1048" s="266"/>
      <c r="J1048" s="266"/>
    </row>
    <row r="1049" spans="1:10" x14ac:dyDescent="0.25">
      <c r="A1049" s="260"/>
      <c r="B1049" s="260"/>
      <c r="C1049" s="260"/>
      <c r="D1049" s="260"/>
      <c r="E1049" s="260"/>
      <c r="F1049" s="260"/>
      <c r="G1049" s="260"/>
      <c r="H1049" s="260"/>
      <c r="I1049" s="260"/>
      <c r="J1049" s="260"/>
    </row>
    <row r="1050" spans="1:10" x14ac:dyDescent="0.25">
      <c r="A1050" s="201" t="s">
        <v>1124</v>
      </c>
      <c r="B1050" s="202" t="s">
        <v>1481</v>
      </c>
      <c r="C1050" s="202" t="s">
        <v>1482</v>
      </c>
      <c r="D1050" s="203" t="s">
        <v>1483</v>
      </c>
      <c r="E1050" s="203" t="s">
        <v>1484</v>
      </c>
      <c r="F1050" s="203" t="s">
        <v>1485</v>
      </c>
      <c r="G1050" s="203" t="s">
        <v>1486</v>
      </c>
      <c r="H1050" s="203" t="s">
        <v>1487</v>
      </c>
      <c r="I1050" s="203" t="s">
        <v>1488</v>
      </c>
      <c r="J1050" s="203" t="s">
        <v>1489</v>
      </c>
    </row>
    <row r="1051" spans="1:10" x14ac:dyDescent="0.25">
      <c r="A1051" s="204" t="s">
        <v>1534</v>
      </c>
      <c r="B1051" s="205" t="s">
        <v>1491</v>
      </c>
      <c r="C1051" s="205" t="s">
        <v>1535</v>
      </c>
      <c r="D1051" s="206">
        <v>0.11</v>
      </c>
      <c r="E1051" s="206">
        <v>1</v>
      </c>
      <c r="F1051" s="206">
        <v>5.42</v>
      </c>
      <c r="G1051" s="206">
        <v>0</v>
      </c>
      <c r="H1051" s="206">
        <v>12.38</v>
      </c>
      <c r="I1051" s="206" t="s">
        <v>1493</v>
      </c>
      <c r="J1051" s="206">
        <v>1.3620000000000001</v>
      </c>
    </row>
    <row r="1052" spans="1:10" x14ac:dyDescent="0.25">
      <c r="A1052" s="204" t="s">
        <v>1617</v>
      </c>
      <c r="B1052" s="205" t="s">
        <v>1491</v>
      </c>
      <c r="C1052" s="205" t="s">
        <v>1618</v>
      </c>
      <c r="D1052" s="206">
        <v>0.11</v>
      </c>
      <c r="E1052" s="206">
        <v>1</v>
      </c>
      <c r="F1052" s="206">
        <v>6.42</v>
      </c>
      <c r="G1052" s="206">
        <v>0</v>
      </c>
      <c r="H1052" s="206">
        <v>14.66</v>
      </c>
      <c r="I1052" s="206" t="s">
        <v>1493</v>
      </c>
      <c r="J1052" s="206">
        <v>1.613</v>
      </c>
    </row>
    <row r="1053" spans="1:10" ht="11.25" customHeight="1" x14ac:dyDescent="0.25">
      <c r="A1053" s="261" t="s">
        <v>1505</v>
      </c>
      <c r="B1053" s="261"/>
      <c r="C1053" s="261"/>
      <c r="D1053" s="261"/>
      <c r="E1053" s="261"/>
      <c r="F1053" s="261"/>
      <c r="G1053" s="261"/>
      <c r="H1053" s="261"/>
      <c r="I1053" s="261"/>
      <c r="J1053" s="207">
        <v>2.98</v>
      </c>
    </row>
    <row r="1054" spans="1:10" x14ac:dyDescent="0.25">
      <c r="A1054" s="262"/>
      <c r="B1054" s="262"/>
      <c r="C1054" s="262"/>
      <c r="D1054" s="262"/>
      <c r="E1054" s="262"/>
      <c r="F1054" s="262"/>
      <c r="G1054" s="262"/>
      <c r="H1054" s="262"/>
      <c r="I1054" s="262"/>
      <c r="J1054" s="262"/>
    </row>
    <row r="1055" spans="1:10" x14ac:dyDescent="0.25">
      <c r="A1055" s="201" t="s">
        <v>1496</v>
      </c>
      <c r="B1055" s="202" t="s">
        <v>1481</v>
      </c>
      <c r="C1055" s="202" t="s">
        <v>1482</v>
      </c>
      <c r="D1055" s="203" t="s">
        <v>1483</v>
      </c>
      <c r="E1055" s="203" t="s">
        <v>1484</v>
      </c>
      <c r="F1055" s="203" t="s">
        <v>1485</v>
      </c>
      <c r="G1055" s="203" t="s">
        <v>1486</v>
      </c>
      <c r="H1055" s="203" t="s">
        <v>1487</v>
      </c>
      <c r="I1055" s="203" t="s">
        <v>1488</v>
      </c>
      <c r="J1055" s="203" t="s">
        <v>1489</v>
      </c>
    </row>
    <row r="1056" spans="1:10" x14ac:dyDescent="0.25">
      <c r="A1056" s="204" t="s">
        <v>1670</v>
      </c>
      <c r="B1056" s="205" t="s">
        <v>300</v>
      </c>
      <c r="C1056" s="205" t="s">
        <v>1671</v>
      </c>
      <c r="D1056" s="206">
        <v>1.02</v>
      </c>
      <c r="E1056" s="206">
        <v>1</v>
      </c>
      <c r="F1056" s="206">
        <v>4.7300000000000004</v>
      </c>
      <c r="G1056" s="206">
        <v>0</v>
      </c>
      <c r="H1056" s="206">
        <v>4.7300000000000004</v>
      </c>
      <c r="I1056" s="206" t="s">
        <v>1493</v>
      </c>
      <c r="J1056" s="206">
        <v>4.8250000000000002</v>
      </c>
    </row>
    <row r="1057" spans="1:10" ht="11.25" customHeight="1" x14ac:dyDescent="0.25">
      <c r="A1057" s="261" t="s">
        <v>1505</v>
      </c>
      <c r="B1057" s="261"/>
      <c r="C1057" s="261"/>
      <c r="D1057" s="261"/>
      <c r="E1057" s="261"/>
      <c r="F1057" s="261"/>
      <c r="G1057" s="261"/>
      <c r="H1057" s="261"/>
      <c r="I1057" s="261"/>
      <c r="J1057" s="207">
        <v>4.82</v>
      </c>
    </row>
    <row r="1058" spans="1:10" x14ac:dyDescent="0.25">
      <c r="A1058" s="262"/>
      <c r="B1058" s="262"/>
      <c r="C1058" s="262"/>
      <c r="D1058" s="262"/>
      <c r="E1058" s="262"/>
      <c r="F1058" s="262"/>
      <c r="G1058" s="262"/>
      <c r="H1058" s="262"/>
      <c r="I1058" s="262"/>
      <c r="J1058" s="262"/>
    </row>
    <row r="1059" spans="1:10" ht="11.25" customHeight="1" x14ac:dyDescent="0.25">
      <c r="A1059" s="263" t="s">
        <v>1506</v>
      </c>
      <c r="B1059" s="263"/>
      <c r="C1059" s="263"/>
      <c r="D1059" s="263"/>
      <c r="E1059" s="263"/>
      <c r="F1059" s="208"/>
      <c r="G1059" s="208"/>
      <c r="H1059" s="208"/>
      <c r="I1059" s="208"/>
      <c r="J1059" s="208"/>
    </row>
    <row r="1060" spans="1:10" ht="11.25" customHeight="1" x14ac:dyDescent="0.25">
      <c r="A1060" s="264" t="s">
        <v>1507</v>
      </c>
      <c r="B1060" s="264"/>
      <c r="C1060" s="264"/>
      <c r="D1060" s="203" t="s">
        <v>1508</v>
      </c>
      <c r="E1060" s="203" t="s">
        <v>1509</v>
      </c>
      <c r="F1060" s="208"/>
      <c r="G1060" s="208"/>
      <c r="H1060" s="208"/>
      <c r="I1060" s="208"/>
      <c r="J1060" s="208"/>
    </row>
    <row r="1061" spans="1:10" ht="11.25" customHeight="1" x14ac:dyDescent="0.25">
      <c r="A1061" s="257" t="s">
        <v>1510</v>
      </c>
      <c r="B1061" s="257"/>
      <c r="C1061" s="257"/>
      <c r="D1061" s="258">
        <v>128.33000000000001</v>
      </c>
      <c r="E1061" s="209">
        <v>2.98</v>
      </c>
      <c r="F1061" s="208"/>
      <c r="G1061" s="208"/>
      <c r="H1061" s="208"/>
      <c r="I1061" s="208"/>
      <c r="J1061" s="208"/>
    </row>
    <row r="1062" spans="1:10" ht="11.25" customHeight="1" x14ac:dyDescent="0.25">
      <c r="A1062" s="257" t="s">
        <v>1511</v>
      </c>
      <c r="B1062" s="257"/>
      <c r="C1062" s="257"/>
      <c r="D1062" s="258"/>
      <c r="E1062" s="209">
        <v>4.83</v>
      </c>
      <c r="F1062" s="208"/>
      <c r="G1062" s="208"/>
      <c r="H1062" s="208"/>
      <c r="I1062" s="208"/>
      <c r="J1062" s="208"/>
    </row>
    <row r="1063" spans="1:10" ht="11.25" customHeight="1" x14ac:dyDescent="0.25">
      <c r="A1063" s="257" t="s">
        <v>1512</v>
      </c>
      <c r="B1063" s="257"/>
      <c r="C1063" s="257"/>
      <c r="D1063" s="258"/>
      <c r="E1063" s="209">
        <v>0</v>
      </c>
      <c r="F1063" s="208"/>
      <c r="G1063" s="208"/>
      <c r="H1063" s="208"/>
      <c r="I1063" s="208"/>
      <c r="J1063" s="208"/>
    </row>
    <row r="1064" spans="1:10" ht="11.25" customHeight="1" x14ac:dyDescent="0.25">
      <c r="A1064" s="257" t="s">
        <v>1513</v>
      </c>
      <c r="B1064" s="257"/>
      <c r="C1064" s="257"/>
      <c r="D1064" s="258"/>
      <c r="E1064" s="209">
        <v>1</v>
      </c>
      <c r="F1064" s="208"/>
      <c r="G1064" s="208"/>
      <c r="H1064" s="208"/>
      <c r="I1064" s="208"/>
      <c r="J1064" s="208"/>
    </row>
    <row r="1065" spans="1:10" ht="11.25" customHeight="1" x14ac:dyDescent="0.25">
      <c r="A1065" s="257" t="s">
        <v>1514</v>
      </c>
      <c r="B1065" s="257"/>
      <c r="C1065" s="257"/>
      <c r="D1065" s="258"/>
      <c r="E1065" s="209">
        <v>2.98</v>
      </c>
      <c r="F1065" s="208"/>
      <c r="G1065" s="208"/>
      <c r="H1065" s="208"/>
      <c r="I1065" s="208"/>
      <c r="J1065" s="208"/>
    </row>
    <row r="1066" spans="1:10" ht="11.25" customHeight="1" x14ac:dyDescent="0.25">
      <c r="A1066" s="257" t="s">
        <v>1515</v>
      </c>
      <c r="B1066" s="257"/>
      <c r="C1066" s="257"/>
      <c r="D1066" s="258"/>
      <c r="E1066" s="209">
        <v>2.98</v>
      </c>
      <c r="F1066" s="208"/>
      <c r="G1066" s="208"/>
      <c r="H1066" s="208"/>
      <c r="I1066" s="208"/>
      <c r="J1066" s="208"/>
    </row>
    <row r="1067" spans="1:10" ht="11.25" customHeight="1" x14ac:dyDescent="0.25">
      <c r="A1067" s="257" t="s">
        <v>1516</v>
      </c>
      <c r="B1067" s="257"/>
      <c r="C1067" s="257"/>
      <c r="D1067" s="258"/>
      <c r="E1067" s="209">
        <v>7.81</v>
      </c>
      <c r="F1067" s="208"/>
      <c r="G1067" s="208"/>
      <c r="H1067" s="208"/>
      <c r="I1067" s="208"/>
      <c r="J1067" s="208"/>
    </row>
    <row r="1068" spans="1:10" ht="11.25" customHeight="1" x14ac:dyDescent="0.25">
      <c r="A1068" s="257" t="s">
        <v>1517</v>
      </c>
      <c r="B1068" s="257"/>
      <c r="C1068" s="257"/>
      <c r="D1068" s="258"/>
      <c r="E1068" s="209"/>
      <c r="F1068" s="208"/>
      <c r="G1068" s="208"/>
      <c r="H1068" s="208"/>
      <c r="I1068" s="208"/>
      <c r="J1068" s="208"/>
    </row>
    <row r="1069" spans="1:10" ht="11.25" customHeight="1" x14ac:dyDescent="0.25">
      <c r="A1069" s="259" t="s">
        <v>1518</v>
      </c>
      <c r="B1069" s="259"/>
      <c r="C1069" s="259"/>
      <c r="D1069" s="258"/>
      <c r="E1069" s="211">
        <f>SUM(E1067:E1068)</f>
        <v>7.81</v>
      </c>
      <c r="F1069" s="208"/>
      <c r="G1069" s="208"/>
      <c r="H1069" s="208"/>
      <c r="I1069" s="208"/>
      <c r="J1069" s="208"/>
    </row>
    <row r="1070" spans="1:10" x14ac:dyDescent="0.25">
      <c r="A1070" s="20"/>
      <c r="B1070" s="20"/>
      <c r="C1070" s="20"/>
      <c r="D1070" s="61"/>
      <c r="E1070" s="20"/>
      <c r="F1070" s="20"/>
      <c r="G1070" s="20"/>
      <c r="H1070" s="20"/>
      <c r="I1070" s="20"/>
      <c r="J1070" s="20"/>
    </row>
    <row r="1071" spans="1:10" x14ac:dyDescent="0.25">
      <c r="A1071" s="20"/>
      <c r="B1071" s="20"/>
      <c r="C1071" s="20"/>
      <c r="D1071" s="61"/>
      <c r="E1071" s="20"/>
      <c r="F1071" s="20"/>
      <c r="G1071" s="20"/>
      <c r="H1071" s="20"/>
      <c r="I1071" s="20"/>
      <c r="J1071" s="20"/>
    </row>
    <row r="1072" spans="1:10" x14ac:dyDescent="0.25">
      <c r="A1072" s="20"/>
      <c r="B1072" s="20"/>
      <c r="C1072" s="20"/>
      <c r="D1072" s="61"/>
      <c r="E1072" s="20"/>
      <c r="F1072" s="20"/>
      <c r="G1072" s="20"/>
      <c r="H1072" s="20"/>
      <c r="I1072" s="20"/>
      <c r="J1072" s="20"/>
    </row>
    <row r="1073" spans="1:10" x14ac:dyDescent="0.25">
      <c r="A1073" s="20"/>
      <c r="B1073" s="20"/>
      <c r="C1073" s="20"/>
      <c r="D1073" s="61"/>
      <c r="E1073" s="20"/>
      <c r="F1073" s="20"/>
      <c r="G1073" s="20"/>
      <c r="H1073" s="20"/>
      <c r="I1073" s="20"/>
      <c r="J1073" s="20"/>
    </row>
    <row r="1074" spans="1:10" x14ac:dyDescent="0.25">
      <c r="A1074" s="20"/>
      <c r="B1074" s="20"/>
      <c r="C1074" s="20"/>
      <c r="D1074" s="61"/>
      <c r="E1074" s="20"/>
      <c r="F1074" s="20"/>
      <c r="G1074" s="20"/>
      <c r="H1074" s="20"/>
      <c r="I1074" s="20"/>
      <c r="J1074" s="20"/>
    </row>
    <row r="1075" spans="1:10" x14ac:dyDescent="0.25">
      <c r="A1075" s="20"/>
      <c r="B1075" s="20"/>
      <c r="C1075" s="20"/>
      <c r="D1075" s="61"/>
      <c r="E1075" s="20"/>
      <c r="F1075" s="20"/>
      <c r="G1075" s="20"/>
      <c r="H1075" s="20"/>
      <c r="I1075" s="20"/>
      <c r="J1075" s="20"/>
    </row>
    <row r="1076" spans="1:10" x14ac:dyDescent="0.25">
      <c r="A1076" s="20"/>
      <c r="B1076" s="20"/>
      <c r="C1076" s="20"/>
      <c r="D1076" s="61"/>
      <c r="E1076" s="20"/>
      <c r="F1076" s="20"/>
      <c r="G1076" s="20"/>
      <c r="H1076" s="20"/>
      <c r="I1076" s="20"/>
      <c r="J1076" s="20"/>
    </row>
    <row r="1077" spans="1:10" x14ac:dyDescent="0.25">
      <c r="A1077" s="20"/>
      <c r="B1077" s="20"/>
      <c r="C1077" s="20"/>
      <c r="D1077" s="61"/>
      <c r="E1077" s="20"/>
      <c r="F1077" s="20"/>
      <c r="G1077" s="20"/>
      <c r="H1077" s="20"/>
      <c r="I1077" s="20"/>
      <c r="J1077" s="20"/>
    </row>
    <row r="1078" spans="1:10" x14ac:dyDescent="0.25">
      <c r="A1078" s="20"/>
      <c r="B1078" s="20"/>
      <c r="C1078" s="20"/>
      <c r="D1078" s="61"/>
      <c r="E1078" s="20"/>
      <c r="F1078" s="20"/>
      <c r="G1078" s="20"/>
      <c r="H1078" s="20"/>
      <c r="I1078" s="20"/>
      <c r="J1078" s="20"/>
    </row>
    <row r="1079" spans="1:10" x14ac:dyDescent="0.25">
      <c r="A1079" s="20"/>
      <c r="B1079" s="20"/>
      <c r="C1079" s="20"/>
      <c r="D1079" s="61"/>
      <c r="E1079" s="20"/>
      <c r="F1079" s="20"/>
      <c r="G1079" s="20"/>
      <c r="H1079" s="20"/>
      <c r="I1079" s="20"/>
      <c r="J1079" s="20"/>
    </row>
    <row r="1080" spans="1:10" x14ac:dyDescent="0.25">
      <c r="A1080" s="20"/>
      <c r="B1080" s="20"/>
      <c r="C1080" s="20"/>
      <c r="D1080" s="61"/>
      <c r="E1080" s="20"/>
      <c r="F1080" s="20"/>
      <c r="G1080" s="20"/>
      <c r="H1080" s="20"/>
      <c r="I1080" s="20"/>
      <c r="J1080" s="20"/>
    </row>
    <row r="1081" spans="1:10" x14ac:dyDescent="0.25">
      <c r="A1081" s="20"/>
      <c r="B1081" s="20"/>
      <c r="C1081" s="20"/>
      <c r="D1081" s="61"/>
      <c r="E1081" s="20"/>
      <c r="F1081" s="20"/>
      <c r="G1081" s="20"/>
      <c r="H1081" s="20"/>
      <c r="I1081" s="20"/>
      <c r="J1081" s="20"/>
    </row>
    <row r="1082" spans="1:10" x14ac:dyDescent="0.25">
      <c r="A1082" s="20"/>
      <c r="B1082" s="20"/>
      <c r="C1082" s="20"/>
      <c r="D1082" s="61"/>
      <c r="E1082" s="20"/>
      <c r="F1082" s="20"/>
      <c r="G1082" s="20"/>
      <c r="H1082" s="20"/>
      <c r="I1082" s="20"/>
      <c r="J1082" s="20"/>
    </row>
    <row r="1083" spans="1:10" x14ac:dyDescent="0.25">
      <c r="A1083" s="20"/>
      <c r="B1083" s="20"/>
      <c r="C1083" s="20"/>
      <c r="D1083" s="61"/>
      <c r="E1083" s="20"/>
      <c r="F1083" s="20"/>
      <c r="G1083" s="20"/>
      <c r="H1083" s="20"/>
      <c r="I1083" s="20"/>
      <c r="J1083" s="20"/>
    </row>
    <row r="1084" spans="1:10" x14ac:dyDescent="0.25">
      <c r="A1084" s="20"/>
      <c r="B1084" s="20"/>
      <c r="C1084" s="20"/>
      <c r="D1084" s="61"/>
      <c r="E1084" s="20"/>
      <c r="F1084" s="20"/>
      <c r="G1084" s="20"/>
      <c r="H1084" s="20"/>
      <c r="I1084" s="20"/>
      <c r="J1084" s="20"/>
    </row>
    <row r="1085" spans="1:10" x14ac:dyDescent="0.25">
      <c r="A1085" s="20"/>
      <c r="B1085" s="20"/>
      <c r="C1085" s="20"/>
      <c r="D1085" s="61"/>
      <c r="E1085" s="20"/>
      <c r="F1085" s="20"/>
      <c r="G1085" s="20"/>
      <c r="H1085" s="20"/>
      <c r="I1085" s="20"/>
      <c r="J1085" s="20"/>
    </row>
    <row r="1086" spans="1:10" x14ac:dyDescent="0.25">
      <c r="A1086" s="20"/>
      <c r="B1086" s="20"/>
      <c r="C1086" s="20"/>
      <c r="D1086" s="61"/>
      <c r="E1086" s="20"/>
      <c r="F1086" s="20"/>
      <c r="G1086" s="20"/>
      <c r="H1086" s="20"/>
      <c r="I1086" s="20"/>
      <c r="J1086" s="20"/>
    </row>
    <row r="1087" spans="1:10" x14ac:dyDescent="0.25">
      <c r="A1087" s="20"/>
      <c r="B1087" s="20"/>
      <c r="C1087" s="20"/>
      <c r="D1087" s="61"/>
      <c r="E1087" s="20"/>
      <c r="F1087" s="20"/>
      <c r="G1087" s="20"/>
      <c r="H1087" s="20"/>
      <c r="I1087" s="20"/>
      <c r="J1087" s="20"/>
    </row>
    <row r="1088" spans="1:10" x14ac:dyDescent="0.25">
      <c r="A1088" s="20"/>
      <c r="B1088" s="20"/>
      <c r="C1088" s="20"/>
      <c r="D1088" s="61"/>
      <c r="E1088" s="20"/>
      <c r="F1088" s="20"/>
      <c r="G1088" s="20"/>
      <c r="H1088" s="20"/>
      <c r="I1088" s="20"/>
      <c r="J1088" s="20"/>
    </row>
    <row r="1089" spans="1:10" x14ac:dyDescent="0.25">
      <c r="A1089" s="20"/>
      <c r="B1089" s="20"/>
      <c r="C1089" s="20"/>
      <c r="D1089" s="61"/>
      <c r="E1089" s="20"/>
      <c r="F1089" s="20"/>
      <c r="G1089" s="20"/>
      <c r="H1089" s="20"/>
      <c r="I1089" s="20"/>
      <c r="J1089" s="20"/>
    </row>
    <row r="1090" spans="1:10" x14ac:dyDescent="0.25">
      <c r="A1090" s="20"/>
      <c r="B1090" s="20"/>
      <c r="C1090" s="20"/>
      <c r="D1090" s="61"/>
      <c r="E1090" s="20"/>
      <c r="F1090" s="20"/>
      <c r="G1090" s="20"/>
      <c r="H1090" s="20"/>
      <c r="I1090" s="20"/>
      <c r="J1090" s="20"/>
    </row>
    <row r="1091" spans="1:10" x14ac:dyDescent="0.25">
      <c r="A1091" s="20"/>
      <c r="B1091" s="20"/>
      <c r="C1091" s="20"/>
      <c r="D1091" s="61"/>
      <c r="E1091" s="20"/>
      <c r="F1091" s="20"/>
      <c r="G1091" s="20"/>
      <c r="H1091" s="20"/>
      <c r="I1091" s="20"/>
      <c r="J1091" s="20"/>
    </row>
    <row r="1092" spans="1:10" x14ac:dyDescent="0.25">
      <c r="A1092" s="20"/>
      <c r="B1092" s="20"/>
      <c r="C1092" s="20"/>
      <c r="D1092" s="61"/>
      <c r="E1092" s="20"/>
      <c r="F1092" s="20"/>
      <c r="G1092" s="20"/>
      <c r="H1092" s="20"/>
      <c r="I1092" s="20"/>
      <c r="J1092" s="20"/>
    </row>
    <row r="1093" spans="1:10" ht="11.25" customHeight="1" x14ac:dyDescent="0.25">
      <c r="A1093" s="265" t="s">
        <v>1672</v>
      </c>
      <c r="B1093" s="265"/>
      <c r="C1093" s="265"/>
      <c r="D1093" s="265"/>
      <c r="E1093" s="265"/>
      <c r="F1093" s="265"/>
      <c r="G1093" s="265"/>
      <c r="H1093" s="266" t="s">
        <v>1585</v>
      </c>
      <c r="I1093" s="266"/>
      <c r="J1093" s="266"/>
    </row>
    <row r="1094" spans="1:10" ht="11.25" customHeight="1" x14ac:dyDescent="0.25">
      <c r="A1094" s="265" t="s">
        <v>1477</v>
      </c>
      <c r="B1094" s="265"/>
      <c r="C1094" s="265" t="s">
        <v>1673</v>
      </c>
      <c r="D1094" s="265"/>
      <c r="E1094" s="265" t="s">
        <v>1479</v>
      </c>
      <c r="F1094" s="265"/>
      <c r="G1094" s="265"/>
      <c r="H1094" s="266" t="s">
        <v>1480</v>
      </c>
      <c r="I1094" s="266"/>
      <c r="J1094" s="266"/>
    </row>
    <row r="1095" spans="1:10" x14ac:dyDescent="0.25">
      <c r="A1095" s="260"/>
      <c r="B1095" s="260"/>
      <c r="C1095" s="260"/>
      <c r="D1095" s="260"/>
      <c r="E1095" s="260"/>
      <c r="F1095" s="260"/>
      <c r="G1095" s="260"/>
      <c r="H1095" s="260"/>
      <c r="I1095" s="260"/>
      <c r="J1095" s="260"/>
    </row>
    <row r="1096" spans="1:10" x14ac:dyDescent="0.25">
      <c r="A1096" s="201" t="s">
        <v>1124</v>
      </c>
      <c r="B1096" s="202" t="s">
        <v>1481</v>
      </c>
      <c r="C1096" s="202" t="s">
        <v>1482</v>
      </c>
      <c r="D1096" s="203" t="s">
        <v>1483</v>
      </c>
      <c r="E1096" s="203" t="s">
        <v>1484</v>
      </c>
      <c r="F1096" s="203" t="s">
        <v>1485</v>
      </c>
      <c r="G1096" s="203" t="s">
        <v>1486</v>
      </c>
      <c r="H1096" s="203" t="s">
        <v>1487</v>
      </c>
      <c r="I1096" s="203" t="s">
        <v>1488</v>
      </c>
      <c r="J1096" s="203" t="s">
        <v>1489</v>
      </c>
    </row>
    <row r="1097" spans="1:10" x14ac:dyDescent="0.25">
      <c r="A1097" s="204" t="s">
        <v>1534</v>
      </c>
      <c r="B1097" s="205" t="s">
        <v>1491</v>
      </c>
      <c r="C1097" s="205" t="s">
        <v>1535</v>
      </c>
      <c r="D1097" s="206">
        <v>3.49</v>
      </c>
      <c r="E1097" s="206">
        <v>1</v>
      </c>
      <c r="F1097" s="206">
        <v>5.42</v>
      </c>
      <c r="G1097" s="206">
        <v>0</v>
      </c>
      <c r="H1097" s="206">
        <v>12.38</v>
      </c>
      <c r="I1097" s="206" t="s">
        <v>1493</v>
      </c>
      <c r="J1097" s="206">
        <v>43.206000000000003</v>
      </c>
    </row>
    <row r="1098" spans="1:10" x14ac:dyDescent="0.25">
      <c r="A1098" s="204" t="s">
        <v>1617</v>
      </c>
      <c r="B1098" s="205" t="s">
        <v>1491</v>
      </c>
      <c r="C1098" s="205" t="s">
        <v>1618</v>
      </c>
      <c r="D1098" s="206">
        <v>3.49</v>
      </c>
      <c r="E1098" s="206">
        <v>1</v>
      </c>
      <c r="F1098" s="206">
        <v>6.42</v>
      </c>
      <c r="G1098" s="206">
        <v>0</v>
      </c>
      <c r="H1098" s="206">
        <v>14.66</v>
      </c>
      <c r="I1098" s="206" t="s">
        <v>1493</v>
      </c>
      <c r="J1098" s="206">
        <v>51.162999999999997</v>
      </c>
    </row>
    <row r="1099" spans="1:10" ht="11.25" customHeight="1" x14ac:dyDescent="0.25">
      <c r="A1099" s="261" t="s">
        <v>1505</v>
      </c>
      <c r="B1099" s="261"/>
      <c r="C1099" s="261"/>
      <c r="D1099" s="261"/>
      <c r="E1099" s="261"/>
      <c r="F1099" s="261"/>
      <c r="G1099" s="261"/>
      <c r="H1099" s="261"/>
      <c r="I1099" s="261"/>
      <c r="J1099" s="207">
        <v>94.37</v>
      </c>
    </row>
    <row r="1100" spans="1:10" x14ac:dyDescent="0.25">
      <c r="A1100" s="262"/>
      <c r="B1100" s="262"/>
      <c r="C1100" s="262"/>
      <c r="D1100" s="262"/>
      <c r="E1100" s="262"/>
      <c r="F1100" s="262"/>
      <c r="G1100" s="262"/>
      <c r="H1100" s="262"/>
      <c r="I1100" s="262"/>
      <c r="J1100" s="262"/>
    </row>
    <row r="1101" spans="1:10" x14ac:dyDescent="0.25">
      <c r="A1101" s="201" t="s">
        <v>1496</v>
      </c>
      <c r="B1101" s="202" t="s">
        <v>1481</v>
      </c>
      <c r="C1101" s="202" t="s">
        <v>1482</v>
      </c>
      <c r="D1101" s="203" t="s">
        <v>1483</v>
      </c>
      <c r="E1101" s="203" t="s">
        <v>1484</v>
      </c>
      <c r="F1101" s="203" t="s">
        <v>1485</v>
      </c>
      <c r="G1101" s="203" t="s">
        <v>1486</v>
      </c>
      <c r="H1101" s="203" t="s">
        <v>1487</v>
      </c>
      <c r="I1101" s="203" t="s">
        <v>1488</v>
      </c>
      <c r="J1101" s="203" t="s">
        <v>1489</v>
      </c>
    </row>
    <row r="1102" spans="1:10" x14ac:dyDescent="0.25">
      <c r="A1102" s="204" t="s">
        <v>1674</v>
      </c>
      <c r="B1102" s="205" t="s">
        <v>300</v>
      </c>
      <c r="C1102" s="205" t="s">
        <v>1675</v>
      </c>
      <c r="D1102" s="206">
        <v>5.5</v>
      </c>
      <c r="E1102" s="206">
        <v>1</v>
      </c>
      <c r="F1102" s="206">
        <v>2.31</v>
      </c>
      <c r="G1102" s="206">
        <v>0</v>
      </c>
      <c r="H1102" s="206">
        <v>2.31</v>
      </c>
      <c r="I1102" s="206" t="s">
        <v>1493</v>
      </c>
      <c r="J1102" s="206">
        <v>12.705</v>
      </c>
    </row>
    <row r="1103" spans="1:10" x14ac:dyDescent="0.25">
      <c r="A1103" s="204" t="s">
        <v>1676</v>
      </c>
      <c r="B1103" s="205" t="s">
        <v>300</v>
      </c>
      <c r="C1103" s="205" t="s">
        <v>1677</v>
      </c>
      <c r="D1103" s="206">
        <v>12.24</v>
      </c>
      <c r="E1103" s="206">
        <v>1</v>
      </c>
      <c r="F1103" s="206">
        <v>1.05</v>
      </c>
      <c r="G1103" s="206">
        <v>0</v>
      </c>
      <c r="H1103" s="206">
        <v>1.05</v>
      </c>
      <c r="I1103" s="206" t="s">
        <v>1493</v>
      </c>
      <c r="J1103" s="206">
        <v>12.852</v>
      </c>
    </row>
    <row r="1104" spans="1:10" x14ac:dyDescent="0.25">
      <c r="A1104" s="204" t="s">
        <v>1678</v>
      </c>
      <c r="B1104" s="205" t="s">
        <v>53</v>
      </c>
      <c r="C1104" s="205" t="s">
        <v>1679</v>
      </c>
      <c r="D1104" s="206">
        <v>1</v>
      </c>
      <c r="E1104" s="206">
        <v>1</v>
      </c>
      <c r="F1104" s="206">
        <v>1.89</v>
      </c>
      <c r="G1104" s="206">
        <v>0</v>
      </c>
      <c r="H1104" s="206">
        <v>1.89</v>
      </c>
      <c r="I1104" s="206" t="s">
        <v>1493</v>
      </c>
      <c r="J1104" s="206">
        <v>1.89</v>
      </c>
    </row>
    <row r="1105" spans="1:10" ht="21" x14ac:dyDescent="0.25">
      <c r="A1105" s="204" t="s">
        <v>1680</v>
      </c>
      <c r="B1105" s="205" t="s">
        <v>53</v>
      </c>
      <c r="C1105" s="205" t="s">
        <v>1681</v>
      </c>
      <c r="D1105" s="206">
        <v>1</v>
      </c>
      <c r="E1105" s="206">
        <v>1</v>
      </c>
      <c r="F1105" s="206">
        <v>38.36</v>
      </c>
      <c r="G1105" s="206">
        <v>0</v>
      </c>
      <c r="H1105" s="206">
        <v>38.36</v>
      </c>
      <c r="I1105" s="206" t="s">
        <v>1493</v>
      </c>
      <c r="J1105" s="206">
        <v>38.36</v>
      </c>
    </row>
    <row r="1106" spans="1:10" x14ac:dyDescent="0.25">
      <c r="A1106" s="204" t="s">
        <v>1682</v>
      </c>
      <c r="B1106" s="205" t="s">
        <v>53</v>
      </c>
      <c r="C1106" s="205" t="s">
        <v>1683</v>
      </c>
      <c r="D1106" s="206">
        <v>2</v>
      </c>
      <c r="E1106" s="206">
        <v>1</v>
      </c>
      <c r="F1106" s="206">
        <v>0.68</v>
      </c>
      <c r="G1106" s="206">
        <v>0</v>
      </c>
      <c r="H1106" s="206">
        <v>0.68</v>
      </c>
      <c r="I1106" s="206" t="s">
        <v>1493</v>
      </c>
      <c r="J1106" s="206">
        <v>1.36</v>
      </c>
    </row>
    <row r="1107" spans="1:10" x14ac:dyDescent="0.25">
      <c r="A1107" s="204" t="s">
        <v>1684</v>
      </c>
      <c r="B1107" s="205" t="s">
        <v>53</v>
      </c>
      <c r="C1107" s="205" t="s">
        <v>1685</v>
      </c>
      <c r="D1107" s="206">
        <v>2</v>
      </c>
      <c r="E1107" s="206">
        <v>1</v>
      </c>
      <c r="F1107" s="206">
        <v>0.31</v>
      </c>
      <c r="G1107" s="206">
        <v>0</v>
      </c>
      <c r="H1107" s="206">
        <v>0.31</v>
      </c>
      <c r="I1107" s="206" t="s">
        <v>1493</v>
      </c>
      <c r="J1107" s="206">
        <v>0.62</v>
      </c>
    </row>
    <row r="1108" spans="1:10" ht="11.25" customHeight="1" x14ac:dyDescent="0.25">
      <c r="A1108" s="261" t="s">
        <v>1505</v>
      </c>
      <c r="B1108" s="261"/>
      <c r="C1108" s="261"/>
      <c r="D1108" s="261"/>
      <c r="E1108" s="261"/>
      <c r="F1108" s="261"/>
      <c r="G1108" s="261"/>
      <c r="H1108" s="261"/>
      <c r="I1108" s="261"/>
      <c r="J1108" s="207">
        <v>67.790000000000006</v>
      </c>
    </row>
    <row r="1109" spans="1:10" x14ac:dyDescent="0.25">
      <c r="A1109" s="262"/>
      <c r="B1109" s="262"/>
      <c r="C1109" s="262"/>
      <c r="D1109" s="262"/>
      <c r="E1109" s="262"/>
      <c r="F1109" s="262"/>
      <c r="G1109" s="262"/>
      <c r="H1109" s="262"/>
      <c r="I1109" s="262"/>
      <c r="J1109" s="262"/>
    </row>
    <row r="1110" spans="1:10" ht="11.25" customHeight="1" x14ac:dyDescent="0.25">
      <c r="A1110" s="263" t="s">
        <v>1506</v>
      </c>
      <c r="B1110" s="263"/>
      <c r="C1110" s="263"/>
      <c r="D1110" s="263"/>
      <c r="E1110" s="263"/>
      <c r="F1110" s="208"/>
      <c r="G1110" s="208"/>
      <c r="H1110" s="208"/>
      <c r="I1110" s="208"/>
      <c r="J1110" s="208"/>
    </row>
    <row r="1111" spans="1:10" ht="11.25" customHeight="1" x14ac:dyDescent="0.25">
      <c r="A1111" s="264" t="s">
        <v>1507</v>
      </c>
      <c r="B1111" s="264"/>
      <c r="C1111" s="264"/>
      <c r="D1111" s="203" t="s">
        <v>1508</v>
      </c>
      <c r="E1111" s="203" t="s">
        <v>1509</v>
      </c>
      <c r="F1111" s="208"/>
      <c r="G1111" s="208"/>
      <c r="H1111" s="208"/>
      <c r="I1111" s="208"/>
      <c r="J1111" s="208"/>
    </row>
    <row r="1112" spans="1:10" ht="11.25" customHeight="1" x14ac:dyDescent="0.25">
      <c r="A1112" s="257" t="s">
        <v>1510</v>
      </c>
      <c r="B1112" s="257"/>
      <c r="C1112" s="257"/>
      <c r="D1112" s="258">
        <v>128.33000000000001</v>
      </c>
      <c r="E1112" s="209">
        <v>94.37</v>
      </c>
      <c r="F1112" s="208"/>
      <c r="G1112" s="208"/>
      <c r="H1112" s="208"/>
      <c r="I1112" s="208"/>
      <c r="J1112" s="208"/>
    </row>
    <row r="1113" spans="1:10" ht="11.25" customHeight="1" x14ac:dyDescent="0.25">
      <c r="A1113" s="257" t="s">
        <v>1511</v>
      </c>
      <c r="B1113" s="257"/>
      <c r="C1113" s="257"/>
      <c r="D1113" s="258"/>
      <c r="E1113" s="209">
        <v>67.790000000000006</v>
      </c>
      <c r="F1113" s="208"/>
      <c r="G1113" s="208"/>
      <c r="H1113" s="208"/>
      <c r="I1113" s="208"/>
      <c r="J1113" s="208"/>
    </row>
    <row r="1114" spans="1:10" ht="11.25" customHeight="1" x14ac:dyDescent="0.25">
      <c r="A1114" s="257" t="s">
        <v>1512</v>
      </c>
      <c r="B1114" s="257"/>
      <c r="C1114" s="257"/>
      <c r="D1114" s="258"/>
      <c r="E1114" s="209">
        <v>0</v>
      </c>
      <c r="F1114" s="208"/>
      <c r="G1114" s="208"/>
      <c r="H1114" s="208"/>
      <c r="I1114" s="208"/>
      <c r="J1114" s="208"/>
    </row>
    <row r="1115" spans="1:10" ht="11.25" customHeight="1" x14ac:dyDescent="0.25">
      <c r="A1115" s="257" t="s">
        <v>1513</v>
      </c>
      <c r="B1115" s="257"/>
      <c r="C1115" s="257"/>
      <c r="D1115" s="258"/>
      <c r="E1115" s="209">
        <v>1</v>
      </c>
      <c r="F1115" s="208"/>
      <c r="G1115" s="208"/>
      <c r="H1115" s="208"/>
      <c r="I1115" s="208"/>
      <c r="J1115" s="208"/>
    </row>
    <row r="1116" spans="1:10" ht="11.25" customHeight="1" x14ac:dyDescent="0.25">
      <c r="A1116" s="257" t="s">
        <v>1514</v>
      </c>
      <c r="B1116" s="257"/>
      <c r="C1116" s="257"/>
      <c r="D1116" s="258"/>
      <c r="E1116" s="209">
        <v>94.37</v>
      </c>
      <c r="F1116" s="208"/>
      <c r="G1116" s="208"/>
      <c r="H1116" s="208"/>
      <c r="I1116" s="208"/>
      <c r="J1116" s="208"/>
    </row>
    <row r="1117" spans="1:10" ht="11.25" customHeight="1" x14ac:dyDescent="0.25">
      <c r="A1117" s="257" t="s">
        <v>1515</v>
      </c>
      <c r="B1117" s="257"/>
      <c r="C1117" s="257"/>
      <c r="D1117" s="258"/>
      <c r="E1117" s="209">
        <v>94.37</v>
      </c>
      <c r="F1117" s="208"/>
      <c r="G1117" s="208"/>
      <c r="H1117" s="208"/>
      <c r="I1117" s="208"/>
      <c r="J1117" s="208"/>
    </row>
    <row r="1118" spans="1:10" ht="11.25" customHeight="1" x14ac:dyDescent="0.25">
      <c r="A1118" s="257" t="s">
        <v>1516</v>
      </c>
      <c r="B1118" s="257"/>
      <c r="C1118" s="257"/>
      <c r="D1118" s="258"/>
      <c r="E1118" s="209">
        <v>162.16</v>
      </c>
      <c r="F1118" s="208"/>
      <c r="G1118" s="208"/>
      <c r="H1118" s="208"/>
      <c r="I1118" s="208"/>
      <c r="J1118" s="208"/>
    </row>
    <row r="1119" spans="1:10" ht="11.25" customHeight="1" x14ac:dyDescent="0.25">
      <c r="A1119" s="257" t="s">
        <v>1517</v>
      </c>
      <c r="B1119" s="257"/>
      <c r="C1119" s="257"/>
      <c r="D1119" s="258"/>
      <c r="E1119" s="209"/>
      <c r="F1119" s="208"/>
      <c r="G1119" s="208"/>
      <c r="H1119" s="208"/>
      <c r="I1119" s="208"/>
      <c r="J1119" s="208"/>
    </row>
    <row r="1120" spans="1:10" ht="11.25" customHeight="1" x14ac:dyDescent="0.25">
      <c r="A1120" s="259" t="s">
        <v>1518</v>
      </c>
      <c r="B1120" s="259"/>
      <c r="C1120" s="259"/>
      <c r="D1120" s="258"/>
      <c r="E1120" s="211">
        <f>SUM(E1118:E1119)</f>
        <v>162.16</v>
      </c>
      <c r="F1120" s="208"/>
      <c r="G1120" s="208"/>
      <c r="H1120" s="208"/>
      <c r="I1120" s="208"/>
      <c r="J1120" s="208"/>
    </row>
    <row r="1121" spans="1:10" x14ac:dyDescent="0.25">
      <c r="A1121" s="20"/>
      <c r="B1121" s="20"/>
      <c r="C1121" s="20"/>
      <c r="D1121" s="61"/>
      <c r="E1121" s="20"/>
      <c r="F1121" s="20"/>
      <c r="G1121" s="20"/>
      <c r="H1121" s="20"/>
      <c r="I1121" s="20"/>
      <c r="J1121" s="20"/>
    </row>
    <row r="1122" spans="1:10" x14ac:dyDescent="0.25">
      <c r="A1122" s="20"/>
      <c r="B1122" s="20"/>
      <c r="C1122" s="20"/>
      <c r="D1122" s="61"/>
      <c r="E1122" s="20"/>
      <c r="F1122" s="20"/>
      <c r="G1122" s="20"/>
      <c r="H1122" s="20"/>
      <c r="I1122" s="20"/>
      <c r="J1122" s="20"/>
    </row>
    <row r="1123" spans="1:10" x14ac:dyDescent="0.25">
      <c r="A1123" s="20"/>
      <c r="B1123" s="20"/>
      <c r="C1123" s="20"/>
      <c r="D1123" s="61"/>
      <c r="E1123" s="20"/>
      <c r="F1123" s="20"/>
      <c r="G1123" s="20"/>
      <c r="H1123" s="20"/>
      <c r="I1123" s="20"/>
      <c r="J1123" s="20"/>
    </row>
    <row r="1124" spans="1:10" x14ac:dyDescent="0.25">
      <c r="A1124" s="20"/>
      <c r="B1124" s="20"/>
      <c r="C1124" s="20"/>
      <c r="D1124" s="61"/>
      <c r="E1124" s="20"/>
      <c r="F1124" s="20"/>
      <c r="G1124" s="20"/>
      <c r="H1124" s="20"/>
      <c r="I1124" s="20"/>
      <c r="J1124" s="20"/>
    </row>
    <row r="1125" spans="1:10" x14ac:dyDescent="0.25">
      <c r="A1125" s="20"/>
      <c r="B1125" s="20"/>
      <c r="C1125" s="20"/>
      <c r="D1125" s="61"/>
      <c r="E1125" s="20"/>
      <c r="F1125" s="20"/>
      <c r="G1125" s="20"/>
      <c r="H1125" s="20"/>
      <c r="I1125" s="20"/>
      <c r="J1125" s="20"/>
    </row>
    <row r="1126" spans="1:10" x14ac:dyDescent="0.25">
      <c r="A1126" s="20"/>
      <c r="B1126" s="20"/>
      <c r="C1126" s="20"/>
      <c r="D1126" s="61"/>
      <c r="E1126" s="20"/>
      <c r="F1126" s="20"/>
      <c r="G1126" s="20"/>
      <c r="H1126" s="20"/>
      <c r="I1126" s="20"/>
      <c r="J1126" s="20"/>
    </row>
    <row r="1127" spans="1:10" x14ac:dyDescent="0.25">
      <c r="A1127" s="20"/>
      <c r="B1127" s="20"/>
      <c r="C1127" s="20"/>
      <c r="D1127" s="61"/>
      <c r="E1127" s="20"/>
      <c r="F1127" s="20"/>
      <c r="G1127" s="20"/>
      <c r="H1127" s="20"/>
      <c r="I1127" s="20"/>
      <c r="J1127" s="20"/>
    </row>
    <row r="1128" spans="1:10" x14ac:dyDescent="0.25">
      <c r="A1128" s="20"/>
      <c r="B1128" s="20"/>
      <c r="C1128" s="20"/>
      <c r="D1128" s="61"/>
      <c r="E1128" s="20"/>
      <c r="F1128" s="20"/>
      <c r="G1128" s="20"/>
      <c r="H1128" s="20"/>
      <c r="I1128" s="20"/>
      <c r="J1128" s="20"/>
    </row>
    <row r="1129" spans="1:10" x14ac:dyDescent="0.25">
      <c r="A1129" s="20"/>
      <c r="B1129" s="20"/>
      <c r="C1129" s="20"/>
      <c r="D1129" s="61"/>
      <c r="E1129" s="20"/>
      <c r="F1129" s="20"/>
      <c r="G1129" s="20"/>
      <c r="H1129" s="20"/>
      <c r="I1129" s="20"/>
      <c r="J1129" s="20"/>
    </row>
    <row r="1130" spans="1:10" x14ac:dyDescent="0.25">
      <c r="A1130" s="20"/>
      <c r="B1130" s="20"/>
      <c r="C1130" s="20"/>
      <c r="D1130" s="61"/>
      <c r="E1130" s="20"/>
      <c r="F1130" s="20"/>
      <c r="G1130" s="20"/>
      <c r="H1130" s="20"/>
      <c r="I1130" s="20"/>
      <c r="J1130" s="20"/>
    </row>
    <row r="1131" spans="1:10" x14ac:dyDescent="0.25">
      <c r="A1131" s="20"/>
      <c r="B1131" s="20"/>
      <c r="C1131" s="20"/>
      <c r="D1131" s="61"/>
      <c r="E1131" s="20"/>
      <c r="F1131" s="20"/>
      <c r="G1131" s="20"/>
      <c r="H1131" s="20"/>
      <c r="I1131" s="20"/>
      <c r="J1131" s="20"/>
    </row>
    <row r="1132" spans="1:10" x14ac:dyDescent="0.25">
      <c r="A1132" s="20"/>
      <c r="B1132" s="20"/>
      <c r="C1132" s="20"/>
      <c r="D1132" s="61"/>
      <c r="E1132" s="20"/>
      <c r="F1132" s="20"/>
      <c r="G1132" s="20"/>
      <c r="H1132" s="20"/>
      <c r="I1132" s="20"/>
      <c r="J1132" s="20"/>
    </row>
    <row r="1133" spans="1:10" x14ac:dyDescent="0.25">
      <c r="A1133" s="20"/>
      <c r="B1133" s="20"/>
      <c r="C1133" s="20"/>
      <c r="D1133" s="61"/>
      <c r="E1133" s="20"/>
      <c r="F1133" s="20"/>
      <c r="G1133" s="20"/>
      <c r="H1133" s="20"/>
      <c r="I1133" s="20"/>
      <c r="J1133" s="20"/>
    </row>
    <row r="1134" spans="1:10" x14ac:dyDescent="0.25">
      <c r="A1134" s="20"/>
      <c r="B1134" s="20"/>
      <c r="C1134" s="20"/>
      <c r="D1134" s="61"/>
      <c r="E1134" s="20"/>
      <c r="F1134" s="20"/>
      <c r="G1134" s="20"/>
      <c r="H1134" s="20"/>
      <c r="I1134" s="20"/>
      <c r="J1134" s="20"/>
    </row>
    <row r="1135" spans="1:10" x14ac:dyDescent="0.25">
      <c r="A1135" s="20"/>
      <c r="B1135" s="20"/>
      <c r="C1135" s="20"/>
      <c r="D1135" s="61"/>
      <c r="E1135" s="20"/>
      <c r="F1135" s="20"/>
      <c r="G1135" s="20"/>
      <c r="H1135" s="20"/>
      <c r="I1135" s="20"/>
      <c r="J1135" s="20"/>
    </row>
    <row r="1136" spans="1:10" x14ac:dyDescent="0.25">
      <c r="A1136" s="20"/>
      <c r="B1136" s="20"/>
      <c r="C1136" s="20"/>
      <c r="D1136" s="61"/>
      <c r="E1136" s="20"/>
      <c r="F1136" s="20"/>
      <c r="G1136" s="20"/>
      <c r="H1136" s="20"/>
      <c r="I1136" s="20"/>
      <c r="J1136" s="20"/>
    </row>
    <row r="1137" spans="1:10" x14ac:dyDescent="0.25">
      <c r="A1137" s="20"/>
      <c r="B1137" s="20"/>
      <c r="C1137" s="20"/>
      <c r="D1137" s="61"/>
      <c r="E1137" s="20"/>
      <c r="F1137" s="20"/>
      <c r="G1137" s="20"/>
      <c r="H1137" s="20"/>
      <c r="I1137" s="20"/>
      <c r="J1137" s="20"/>
    </row>
    <row r="1138" spans="1:10" ht="11.25" customHeight="1" x14ac:dyDescent="0.25">
      <c r="A1138" s="265" t="s">
        <v>1686</v>
      </c>
      <c r="B1138" s="265"/>
      <c r="C1138" s="265"/>
      <c r="D1138" s="265"/>
      <c r="E1138" s="265"/>
      <c r="F1138" s="265"/>
      <c r="G1138" s="265"/>
      <c r="H1138" s="266" t="s">
        <v>1585</v>
      </c>
      <c r="I1138" s="266"/>
      <c r="J1138" s="266"/>
    </row>
    <row r="1139" spans="1:10" ht="11.25" customHeight="1" x14ac:dyDescent="0.25">
      <c r="A1139" s="265" t="s">
        <v>1477</v>
      </c>
      <c r="B1139" s="265"/>
      <c r="C1139" s="265" t="s">
        <v>1687</v>
      </c>
      <c r="D1139" s="265"/>
      <c r="E1139" s="265" t="s">
        <v>1627</v>
      </c>
      <c r="F1139" s="265"/>
      <c r="G1139" s="265"/>
      <c r="H1139" s="266" t="s">
        <v>1480</v>
      </c>
      <c r="I1139" s="266"/>
      <c r="J1139" s="266"/>
    </row>
    <row r="1140" spans="1:10" x14ac:dyDescent="0.25">
      <c r="A1140" s="260"/>
      <c r="B1140" s="260"/>
      <c r="C1140" s="260"/>
      <c r="D1140" s="260"/>
      <c r="E1140" s="260"/>
      <c r="F1140" s="260"/>
      <c r="G1140" s="260"/>
      <c r="H1140" s="260"/>
      <c r="I1140" s="260"/>
      <c r="J1140" s="260"/>
    </row>
    <row r="1141" spans="1:10" x14ac:dyDescent="0.25">
      <c r="A1141" s="201" t="s">
        <v>1124</v>
      </c>
      <c r="B1141" s="202" t="s">
        <v>1481</v>
      </c>
      <c r="C1141" s="202" t="s">
        <v>1482</v>
      </c>
      <c r="D1141" s="203" t="s">
        <v>1483</v>
      </c>
      <c r="E1141" s="203" t="s">
        <v>1484</v>
      </c>
      <c r="F1141" s="203" t="s">
        <v>1485</v>
      </c>
      <c r="G1141" s="203" t="s">
        <v>1486</v>
      </c>
      <c r="H1141" s="203" t="s">
        <v>1487</v>
      </c>
      <c r="I1141" s="203" t="s">
        <v>1488</v>
      </c>
      <c r="J1141" s="203" t="s">
        <v>1489</v>
      </c>
    </row>
    <row r="1142" spans="1:10" x14ac:dyDescent="0.25">
      <c r="A1142" s="204" t="s">
        <v>1534</v>
      </c>
      <c r="B1142" s="205" t="s">
        <v>1491</v>
      </c>
      <c r="C1142" s="205" t="s">
        <v>1535</v>
      </c>
      <c r="D1142" s="206">
        <v>0.28999999999999998</v>
      </c>
      <c r="E1142" s="206">
        <v>1</v>
      </c>
      <c r="F1142" s="206">
        <v>5.42</v>
      </c>
      <c r="G1142" s="206">
        <v>0</v>
      </c>
      <c r="H1142" s="206">
        <v>12.38</v>
      </c>
      <c r="I1142" s="206" t="s">
        <v>1493</v>
      </c>
      <c r="J1142" s="206">
        <v>3.59</v>
      </c>
    </row>
    <row r="1143" spans="1:10" x14ac:dyDescent="0.25">
      <c r="A1143" s="204" t="s">
        <v>1617</v>
      </c>
      <c r="B1143" s="205" t="s">
        <v>1491</v>
      </c>
      <c r="C1143" s="205" t="s">
        <v>1618</v>
      </c>
      <c r="D1143" s="206">
        <v>0.28999999999999998</v>
      </c>
      <c r="E1143" s="206">
        <v>1</v>
      </c>
      <c r="F1143" s="206">
        <v>6.42</v>
      </c>
      <c r="G1143" s="206">
        <v>0</v>
      </c>
      <c r="H1143" s="206">
        <v>14.66</v>
      </c>
      <c r="I1143" s="206" t="s">
        <v>1493</v>
      </c>
      <c r="J1143" s="206">
        <v>4.2510000000000003</v>
      </c>
    </row>
    <row r="1144" spans="1:10" ht="11.25" customHeight="1" x14ac:dyDescent="0.25">
      <c r="A1144" s="261" t="s">
        <v>1505</v>
      </c>
      <c r="B1144" s="261"/>
      <c r="C1144" s="261"/>
      <c r="D1144" s="261"/>
      <c r="E1144" s="261"/>
      <c r="F1144" s="261"/>
      <c r="G1144" s="261"/>
      <c r="H1144" s="261"/>
      <c r="I1144" s="261"/>
      <c r="J1144" s="207">
        <v>7.84</v>
      </c>
    </row>
    <row r="1145" spans="1:10" x14ac:dyDescent="0.25">
      <c r="A1145" s="262"/>
      <c r="B1145" s="262"/>
      <c r="C1145" s="262"/>
      <c r="D1145" s="262"/>
      <c r="E1145" s="262"/>
      <c r="F1145" s="262"/>
      <c r="G1145" s="262"/>
      <c r="H1145" s="262"/>
      <c r="I1145" s="262"/>
      <c r="J1145" s="262"/>
    </row>
    <row r="1146" spans="1:10" x14ac:dyDescent="0.25">
      <c r="A1146" s="201" t="s">
        <v>1496</v>
      </c>
      <c r="B1146" s="202" t="s">
        <v>1481</v>
      </c>
      <c r="C1146" s="202" t="s">
        <v>1482</v>
      </c>
      <c r="D1146" s="203" t="s">
        <v>1483</v>
      </c>
      <c r="E1146" s="203" t="s">
        <v>1484</v>
      </c>
      <c r="F1146" s="203" t="s">
        <v>1485</v>
      </c>
      <c r="G1146" s="203" t="s">
        <v>1486</v>
      </c>
      <c r="H1146" s="203" t="s">
        <v>1487</v>
      </c>
      <c r="I1146" s="203" t="s">
        <v>1488</v>
      </c>
      <c r="J1146" s="203" t="s">
        <v>1489</v>
      </c>
    </row>
    <row r="1147" spans="1:10" x14ac:dyDescent="0.25">
      <c r="A1147" s="204" t="s">
        <v>1688</v>
      </c>
      <c r="B1147" s="205" t="s">
        <v>53</v>
      </c>
      <c r="C1147" s="205" t="s">
        <v>1689</v>
      </c>
      <c r="D1147" s="206">
        <v>1</v>
      </c>
      <c r="E1147" s="206">
        <v>1</v>
      </c>
      <c r="F1147" s="206">
        <v>131.94</v>
      </c>
      <c r="G1147" s="206">
        <v>0</v>
      </c>
      <c r="H1147" s="206">
        <v>131.94</v>
      </c>
      <c r="I1147" s="206" t="s">
        <v>1493</v>
      </c>
      <c r="J1147" s="206">
        <v>131.94</v>
      </c>
    </row>
    <row r="1148" spans="1:10" ht="11.25" customHeight="1" x14ac:dyDescent="0.25">
      <c r="A1148" s="261" t="s">
        <v>1505</v>
      </c>
      <c r="B1148" s="261"/>
      <c r="C1148" s="261"/>
      <c r="D1148" s="261"/>
      <c r="E1148" s="261"/>
      <c r="F1148" s="261"/>
      <c r="G1148" s="261"/>
      <c r="H1148" s="261"/>
      <c r="I1148" s="261"/>
      <c r="J1148" s="207">
        <v>131.94</v>
      </c>
    </row>
    <row r="1149" spans="1:10" x14ac:dyDescent="0.25">
      <c r="A1149" s="262"/>
      <c r="B1149" s="262"/>
      <c r="C1149" s="262"/>
      <c r="D1149" s="262"/>
      <c r="E1149" s="262"/>
      <c r="F1149" s="262"/>
      <c r="G1149" s="262"/>
      <c r="H1149" s="262"/>
      <c r="I1149" s="262"/>
      <c r="J1149" s="262"/>
    </row>
    <row r="1150" spans="1:10" ht="11.25" customHeight="1" x14ac:dyDescent="0.25">
      <c r="A1150" s="263" t="s">
        <v>1506</v>
      </c>
      <c r="B1150" s="263"/>
      <c r="C1150" s="263"/>
      <c r="D1150" s="263"/>
      <c r="E1150" s="263"/>
      <c r="F1150" s="208"/>
      <c r="G1150" s="208"/>
      <c r="H1150" s="208"/>
      <c r="I1150" s="208"/>
      <c r="J1150" s="208"/>
    </row>
    <row r="1151" spans="1:10" ht="11.25" customHeight="1" x14ac:dyDescent="0.25">
      <c r="A1151" s="264" t="s">
        <v>1507</v>
      </c>
      <c r="B1151" s="264"/>
      <c r="C1151" s="264"/>
      <c r="D1151" s="203" t="s">
        <v>1508</v>
      </c>
      <c r="E1151" s="203" t="s">
        <v>1509</v>
      </c>
      <c r="F1151" s="208"/>
      <c r="G1151" s="208"/>
      <c r="H1151" s="208"/>
      <c r="I1151" s="208"/>
      <c r="J1151" s="208"/>
    </row>
    <row r="1152" spans="1:10" ht="11.25" customHeight="1" x14ac:dyDescent="0.25">
      <c r="A1152" s="257" t="s">
        <v>1510</v>
      </c>
      <c r="B1152" s="257"/>
      <c r="C1152" s="257"/>
      <c r="D1152" s="258">
        <v>128.33000000000001</v>
      </c>
      <c r="E1152" s="209">
        <v>7.84</v>
      </c>
      <c r="F1152" s="208"/>
      <c r="G1152" s="208"/>
      <c r="H1152" s="208"/>
      <c r="I1152" s="208"/>
      <c r="J1152" s="208"/>
    </row>
    <row r="1153" spans="1:10" ht="11.25" customHeight="1" x14ac:dyDescent="0.25">
      <c r="A1153" s="257" t="s">
        <v>1511</v>
      </c>
      <c r="B1153" s="257"/>
      <c r="C1153" s="257"/>
      <c r="D1153" s="258"/>
      <c r="E1153" s="209">
        <v>131.94</v>
      </c>
      <c r="F1153" s="208"/>
      <c r="G1153" s="208"/>
      <c r="H1153" s="208"/>
      <c r="I1153" s="208"/>
      <c r="J1153" s="208"/>
    </row>
    <row r="1154" spans="1:10" ht="11.25" customHeight="1" x14ac:dyDescent="0.25">
      <c r="A1154" s="257" t="s">
        <v>1512</v>
      </c>
      <c r="B1154" s="257"/>
      <c r="C1154" s="257"/>
      <c r="D1154" s="258"/>
      <c r="E1154" s="209">
        <v>0</v>
      </c>
      <c r="F1154" s="208"/>
      <c r="G1154" s="208"/>
      <c r="H1154" s="208"/>
      <c r="I1154" s="208"/>
      <c r="J1154" s="208"/>
    </row>
    <row r="1155" spans="1:10" ht="11.25" customHeight="1" x14ac:dyDescent="0.25">
      <c r="A1155" s="257" t="s">
        <v>1513</v>
      </c>
      <c r="B1155" s="257"/>
      <c r="C1155" s="257"/>
      <c r="D1155" s="258"/>
      <c r="E1155" s="209">
        <v>1</v>
      </c>
      <c r="F1155" s="208"/>
      <c r="G1155" s="208"/>
      <c r="H1155" s="208"/>
      <c r="I1155" s="208"/>
      <c r="J1155" s="208"/>
    </row>
    <row r="1156" spans="1:10" ht="11.25" customHeight="1" x14ac:dyDescent="0.25">
      <c r="A1156" s="257" t="s">
        <v>1514</v>
      </c>
      <c r="B1156" s="257"/>
      <c r="C1156" s="257"/>
      <c r="D1156" s="258"/>
      <c r="E1156" s="209">
        <v>7.84</v>
      </c>
      <c r="F1156" s="208"/>
      <c r="G1156" s="208"/>
      <c r="H1156" s="208"/>
      <c r="I1156" s="208"/>
      <c r="J1156" s="208"/>
    </row>
    <row r="1157" spans="1:10" ht="11.25" customHeight="1" x14ac:dyDescent="0.25">
      <c r="A1157" s="257" t="s">
        <v>1515</v>
      </c>
      <c r="B1157" s="257"/>
      <c r="C1157" s="257"/>
      <c r="D1157" s="258"/>
      <c r="E1157" s="209">
        <v>7.84</v>
      </c>
      <c r="F1157" s="208"/>
      <c r="G1157" s="208"/>
      <c r="H1157" s="208"/>
      <c r="I1157" s="208"/>
      <c r="J1157" s="208"/>
    </row>
    <row r="1158" spans="1:10" ht="11.25" customHeight="1" x14ac:dyDescent="0.25">
      <c r="A1158" s="257" t="s">
        <v>1516</v>
      </c>
      <c r="B1158" s="257"/>
      <c r="C1158" s="257"/>
      <c r="D1158" s="258"/>
      <c r="E1158" s="209">
        <v>139.78</v>
      </c>
      <c r="F1158" s="208"/>
      <c r="G1158" s="208"/>
      <c r="H1158" s="208"/>
      <c r="I1158" s="208"/>
      <c r="J1158" s="208"/>
    </row>
    <row r="1159" spans="1:10" ht="11.25" customHeight="1" x14ac:dyDescent="0.25">
      <c r="A1159" s="257" t="s">
        <v>1517</v>
      </c>
      <c r="B1159" s="257"/>
      <c r="C1159" s="257"/>
      <c r="D1159" s="258"/>
      <c r="E1159" s="209"/>
      <c r="F1159" s="208"/>
      <c r="G1159" s="208"/>
      <c r="H1159" s="208"/>
      <c r="I1159" s="208"/>
      <c r="J1159" s="208"/>
    </row>
    <row r="1160" spans="1:10" ht="11.25" customHeight="1" x14ac:dyDescent="0.25">
      <c r="A1160" s="259" t="s">
        <v>1518</v>
      </c>
      <c r="B1160" s="259"/>
      <c r="C1160" s="259"/>
      <c r="D1160" s="258"/>
      <c r="E1160" s="211">
        <f>SUM(E1158:E1159)</f>
        <v>139.78</v>
      </c>
      <c r="F1160" s="208"/>
      <c r="G1160" s="208"/>
      <c r="H1160" s="208"/>
      <c r="I1160" s="208"/>
      <c r="J1160" s="208"/>
    </row>
    <row r="1161" spans="1:10" x14ac:dyDescent="0.25">
      <c r="A1161" s="20"/>
      <c r="B1161" s="20"/>
      <c r="C1161" s="20"/>
      <c r="D1161" s="61"/>
      <c r="E1161" s="20"/>
      <c r="F1161" s="20"/>
      <c r="G1161" s="20"/>
      <c r="H1161" s="20"/>
      <c r="I1161" s="20"/>
      <c r="J1161" s="20"/>
    </row>
    <row r="1162" spans="1:10" x14ac:dyDescent="0.25">
      <c r="A1162" s="20"/>
      <c r="B1162" s="20"/>
      <c r="C1162" s="20"/>
      <c r="D1162" s="61"/>
      <c r="E1162" s="20"/>
      <c r="F1162" s="20"/>
      <c r="G1162" s="20"/>
      <c r="H1162" s="20"/>
      <c r="I1162" s="20"/>
      <c r="J1162" s="20"/>
    </row>
    <row r="1163" spans="1:10" x14ac:dyDescent="0.25">
      <c r="A1163" s="20"/>
      <c r="B1163" s="20"/>
      <c r="C1163" s="20"/>
      <c r="D1163" s="61"/>
      <c r="E1163" s="20"/>
      <c r="F1163" s="20"/>
      <c r="G1163" s="20"/>
      <c r="H1163" s="20"/>
      <c r="I1163" s="20"/>
      <c r="J1163" s="20"/>
    </row>
    <row r="1164" spans="1:10" x14ac:dyDescent="0.25">
      <c r="A1164" s="20"/>
      <c r="B1164" s="20"/>
      <c r="C1164" s="20"/>
      <c r="D1164" s="61"/>
      <c r="E1164" s="20"/>
      <c r="F1164" s="20"/>
      <c r="G1164" s="20"/>
      <c r="H1164" s="20"/>
      <c r="I1164" s="20"/>
      <c r="J1164" s="20"/>
    </row>
    <row r="1165" spans="1:10" x14ac:dyDescent="0.25">
      <c r="A1165" s="20"/>
      <c r="B1165" s="20"/>
      <c r="C1165" s="20"/>
      <c r="D1165" s="61"/>
      <c r="E1165" s="20"/>
      <c r="F1165" s="20"/>
      <c r="G1165" s="20"/>
      <c r="H1165" s="20"/>
      <c r="I1165" s="20"/>
      <c r="J1165" s="20"/>
    </row>
    <row r="1166" spans="1:10" x14ac:dyDescent="0.25">
      <c r="A1166" s="20"/>
      <c r="B1166" s="20"/>
      <c r="C1166" s="20"/>
      <c r="D1166" s="61"/>
      <c r="E1166" s="20"/>
      <c r="F1166" s="20"/>
      <c r="G1166" s="20"/>
      <c r="H1166" s="20"/>
      <c r="I1166" s="20"/>
      <c r="J1166" s="20"/>
    </row>
    <row r="1167" spans="1:10" x14ac:dyDescent="0.25">
      <c r="A1167" s="20"/>
      <c r="B1167" s="20"/>
      <c r="C1167" s="20"/>
      <c r="D1167" s="61"/>
      <c r="E1167" s="20"/>
      <c r="F1167" s="20"/>
      <c r="G1167" s="20"/>
      <c r="H1167" s="20"/>
      <c r="I1167" s="20"/>
      <c r="J1167" s="20"/>
    </row>
    <row r="1168" spans="1:10" x14ac:dyDescent="0.25">
      <c r="A1168" s="20"/>
      <c r="B1168" s="20"/>
      <c r="C1168" s="20"/>
      <c r="D1168" s="61"/>
      <c r="E1168" s="20"/>
      <c r="F1168" s="20"/>
      <c r="G1168" s="20"/>
      <c r="H1168" s="20"/>
      <c r="I1168" s="20"/>
      <c r="J1168" s="20"/>
    </row>
    <row r="1169" spans="1:10" x14ac:dyDescent="0.25">
      <c r="A1169" s="20"/>
      <c r="B1169" s="20"/>
      <c r="C1169" s="20"/>
      <c r="D1169" s="61"/>
      <c r="E1169" s="20"/>
      <c r="F1169" s="20"/>
      <c r="G1169" s="20"/>
      <c r="H1169" s="20"/>
      <c r="I1169" s="20"/>
      <c r="J1169" s="20"/>
    </row>
    <row r="1170" spans="1:10" x14ac:dyDescent="0.25">
      <c r="A1170" s="20"/>
      <c r="B1170" s="20"/>
      <c r="C1170" s="20"/>
      <c r="D1170" s="61"/>
      <c r="E1170" s="20"/>
      <c r="F1170" s="20"/>
      <c r="G1170" s="20"/>
      <c r="H1170" s="20"/>
      <c r="I1170" s="20"/>
      <c r="J1170" s="20"/>
    </row>
    <row r="1171" spans="1:10" x14ac:dyDescent="0.25">
      <c r="A1171" s="20"/>
      <c r="B1171" s="20"/>
      <c r="C1171" s="20"/>
      <c r="D1171" s="61"/>
      <c r="E1171" s="20"/>
      <c r="F1171" s="20"/>
      <c r="G1171" s="20"/>
      <c r="H1171" s="20"/>
      <c r="I1171" s="20"/>
      <c r="J1171" s="20"/>
    </row>
    <row r="1172" spans="1:10" x14ac:dyDescent="0.25">
      <c r="A1172" s="20"/>
      <c r="B1172" s="20"/>
      <c r="C1172" s="20"/>
      <c r="D1172" s="61"/>
      <c r="E1172" s="20"/>
      <c r="F1172" s="20"/>
      <c r="G1172" s="20"/>
      <c r="H1172" s="20"/>
      <c r="I1172" s="20"/>
      <c r="J1172" s="20"/>
    </row>
    <row r="1173" spans="1:10" x14ac:dyDescent="0.25">
      <c r="A1173" s="20"/>
      <c r="B1173" s="20"/>
      <c r="C1173" s="20"/>
      <c r="D1173" s="61"/>
      <c r="E1173" s="20"/>
      <c r="F1173" s="20"/>
      <c r="G1173" s="20"/>
      <c r="H1173" s="20"/>
      <c r="I1173" s="20"/>
      <c r="J1173" s="20"/>
    </row>
    <row r="1174" spans="1:10" x14ac:dyDescent="0.25">
      <c r="A1174" s="20"/>
      <c r="B1174" s="20"/>
      <c r="C1174" s="20"/>
      <c r="D1174" s="61"/>
      <c r="E1174" s="20"/>
      <c r="F1174" s="20"/>
      <c r="G1174" s="20"/>
      <c r="H1174" s="20"/>
      <c r="I1174" s="20"/>
      <c r="J1174" s="20"/>
    </row>
    <row r="1175" spans="1:10" x14ac:dyDescent="0.25">
      <c r="A1175" s="20"/>
      <c r="B1175" s="20"/>
      <c r="C1175" s="20"/>
      <c r="D1175" s="61"/>
      <c r="E1175" s="20"/>
      <c r="F1175" s="20"/>
      <c r="G1175" s="20"/>
      <c r="H1175" s="20"/>
      <c r="I1175" s="20"/>
      <c r="J1175" s="20"/>
    </row>
    <row r="1176" spans="1:10" x14ac:dyDescent="0.25">
      <c r="A1176" s="20"/>
      <c r="B1176" s="20"/>
      <c r="C1176" s="20"/>
      <c r="D1176" s="61"/>
      <c r="E1176" s="20"/>
      <c r="F1176" s="20"/>
      <c r="G1176" s="20"/>
      <c r="H1176" s="20"/>
      <c r="I1176" s="20"/>
      <c r="J1176" s="20"/>
    </row>
    <row r="1177" spans="1:10" x14ac:dyDescent="0.25">
      <c r="A1177" s="20"/>
      <c r="B1177" s="20"/>
      <c r="C1177" s="20"/>
      <c r="D1177" s="61"/>
      <c r="E1177" s="20"/>
      <c r="F1177" s="20"/>
      <c r="G1177" s="20"/>
      <c r="H1177" s="20"/>
      <c r="I1177" s="20"/>
      <c r="J1177" s="20"/>
    </row>
    <row r="1178" spans="1:10" x14ac:dyDescent="0.25">
      <c r="A1178" s="20"/>
      <c r="B1178" s="20"/>
      <c r="C1178" s="20"/>
      <c r="D1178" s="61"/>
      <c r="E1178" s="20"/>
      <c r="F1178" s="20"/>
      <c r="G1178" s="20"/>
      <c r="H1178" s="20"/>
      <c r="I1178" s="20"/>
      <c r="J1178" s="20"/>
    </row>
    <row r="1179" spans="1:10" x14ac:dyDescent="0.25">
      <c r="A1179" s="20"/>
      <c r="B1179" s="20"/>
      <c r="C1179" s="20"/>
      <c r="D1179" s="61"/>
      <c r="E1179" s="20"/>
      <c r="F1179" s="20"/>
      <c r="G1179" s="20"/>
      <c r="H1179" s="20"/>
      <c r="I1179" s="20"/>
      <c r="J1179" s="20"/>
    </row>
    <row r="1180" spans="1:10" x14ac:dyDescent="0.25">
      <c r="A1180" s="20"/>
      <c r="B1180" s="20"/>
      <c r="C1180" s="20"/>
      <c r="D1180" s="61"/>
      <c r="E1180" s="20"/>
      <c r="F1180" s="20"/>
      <c r="G1180" s="20"/>
      <c r="H1180" s="20"/>
      <c r="I1180" s="20"/>
      <c r="J1180" s="20"/>
    </row>
    <row r="1181" spans="1:10" x14ac:dyDescent="0.25">
      <c r="A1181" s="20"/>
      <c r="B1181" s="20"/>
      <c r="C1181" s="20"/>
      <c r="D1181" s="61"/>
      <c r="E1181" s="20"/>
      <c r="F1181" s="20"/>
      <c r="G1181" s="20"/>
      <c r="H1181" s="20"/>
      <c r="I1181" s="20"/>
      <c r="J1181" s="20"/>
    </row>
    <row r="1182" spans="1:10" x14ac:dyDescent="0.25">
      <c r="A1182" s="20"/>
      <c r="B1182" s="20"/>
      <c r="C1182" s="20"/>
      <c r="D1182" s="61"/>
      <c r="E1182" s="20"/>
      <c r="F1182" s="20"/>
      <c r="G1182" s="20"/>
      <c r="H1182" s="20"/>
      <c r="I1182" s="20"/>
      <c r="J1182" s="20"/>
    </row>
    <row r="1183" spans="1:10" x14ac:dyDescent="0.25">
      <c r="A1183" s="20"/>
      <c r="B1183" s="20"/>
      <c r="C1183" s="20"/>
      <c r="D1183" s="61"/>
      <c r="E1183" s="20"/>
      <c r="F1183" s="20"/>
      <c r="G1183" s="20"/>
      <c r="H1183" s="20"/>
      <c r="I1183" s="20"/>
      <c r="J1183" s="20"/>
    </row>
    <row r="1184" spans="1:10" ht="11.25" customHeight="1" x14ac:dyDescent="0.25">
      <c r="A1184" s="265" t="s">
        <v>1690</v>
      </c>
      <c r="B1184" s="265"/>
      <c r="C1184" s="265"/>
      <c r="D1184" s="265"/>
      <c r="E1184" s="265"/>
      <c r="F1184" s="265"/>
      <c r="G1184" s="265"/>
      <c r="H1184" s="266" t="s">
        <v>1565</v>
      </c>
      <c r="I1184" s="266"/>
      <c r="J1184" s="266"/>
    </row>
    <row r="1185" spans="1:10" ht="11.25" customHeight="1" x14ac:dyDescent="0.25">
      <c r="A1185" s="265" t="s">
        <v>1477</v>
      </c>
      <c r="B1185" s="265"/>
      <c r="C1185" s="265" t="s">
        <v>1691</v>
      </c>
      <c r="D1185" s="265"/>
      <c r="E1185" s="265" t="s">
        <v>1479</v>
      </c>
      <c r="F1185" s="265"/>
      <c r="G1185" s="265"/>
      <c r="H1185" s="266" t="s">
        <v>1528</v>
      </c>
      <c r="I1185" s="266"/>
      <c r="J1185" s="266"/>
    </row>
    <row r="1186" spans="1:10" x14ac:dyDescent="0.25">
      <c r="A1186" s="260"/>
      <c r="B1186" s="260"/>
      <c r="C1186" s="260"/>
      <c r="D1186" s="260"/>
      <c r="E1186" s="260"/>
      <c r="F1186" s="260"/>
      <c r="G1186" s="260"/>
      <c r="H1186" s="260"/>
      <c r="I1186" s="260"/>
      <c r="J1186" s="260"/>
    </row>
    <row r="1187" spans="1:10" x14ac:dyDescent="0.25">
      <c r="A1187" s="201" t="s">
        <v>1124</v>
      </c>
      <c r="B1187" s="202" t="s">
        <v>1481</v>
      </c>
      <c r="C1187" s="202" t="s">
        <v>1482</v>
      </c>
      <c r="D1187" s="203" t="s">
        <v>1483</v>
      </c>
      <c r="E1187" s="203" t="s">
        <v>1484</v>
      </c>
      <c r="F1187" s="203" t="s">
        <v>1485</v>
      </c>
      <c r="G1187" s="203" t="s">
        <v>1486</v>
      </c>
      <c r="H1187" s="203" t="s">
        <v>1487</v>
      </c>
      <c r="I1187" s="203" t="s">
        <v>1488</v>
      </c>
      <c r="J1187" s="203" t="s">
        <v>1489</v>
      </c>
    </row>
    <row r="1188" spans="1:10" x14ac:dyDescent="0.25">
      <c r="A1188" s="204" t="s">
        <v>1534</v>
      </c>
      <c r="B1188" s="205" t="s">
        <v>1491</v>
      </c>
      <c r="C1188" s="205" t="s">
        <v>1535</v>
      </c>
      <c r="D1188" s="206">
        <v>0.14000000000000001</v>
      </c>
      <c r="E1188" s="206">
        <v>1</v>
      </c>
      <c r="F1188" s="206">
        <v>5.42</v>
      </c>
      <c r="G1188" s="206">
        <v>0</v>
      </c>
      <c r="H1188" s="206">
        <v>12.38</v>
      </c>
      <c r="I1188" s="206" t="s">
        <v>1493</v>
      </c>
      <c r="J1188" s="206">
        <v>1.7330000000000001</v>
      </c>
    </row>
    <row r="1189" spans="1:10" x14ac:dyDescent="0.25">
      <c r="A1189" s="204" t="s">
        <v>1617</v>
      </c>
      <c r="B1189" s="205" t="s">
        <v>1491</v>
      </c>
      <c r="C1189" s="205" t="s">
        <v>1618</v>
      </c>
      <c r="D1189" s="206">
        <v>0.14000000000000001</v>
      </c>
      <c r="E1189" s="206">
        <v>1</v>
      </c>
      <c r="F1189" s="206">
        <v>6.42</v>
      </c>
      <c r="G1189" s="206">
        <v>0</v>
      </c>
      <c r="H1189" s="206">
        <v>14.66</v>
      </c>
      <c r="I1189" s="206" t="s">
        <v>1493</v>
      </c>
      <c r="J1189" s="206">
        <v>2.052</v>
      </c>
    </row>
    <row r="1190" spans="1:10" ht="11.25" customHeight="1" x14ac:dyDescent="0.25">
      <c r="A1190" s="261" t="s">
        <v>1505</v>
      </c>
      <c r="B1190" s="261"/>
      <c r="C1190" s="261"/>
      <c r="D1190" s="261"/>
      <c r="E1190" s="261"/>
      <c r="F1190" s="261"/>
      <c r="G1190" s="261"/>
      <c r="H1190" s="261"/>
      <c r="I1190" s="261"/>
      <c r="J1190" s="207">
        <v>3.78</v>
      </c>
    </row>
    <row r="1191" spans="1:10" x14ac:dyDescent="0.25">
      <c r="A1191" s="262"/>
      <c r="B1191" s="262"/>
      <c r="C1191" s="262"/>
      <c r="D1191" s="262"/>
      <c r="E1191" s="262"/>
      <c r="F1191" s="262"/>
      <c r="G1191" s="262"/>
      <c r="H1191" s="262"/>
      <c r="I1191" s="262"/>
      <c r="J1191" s="262"/>
    </row>
    <row r="1192" spans="1:10" x14ac:dyDescent="0.25">
      <c r="A1192" s="201" t="s">
        <v>1496</v>
      </c>
      <c r="B1192" s="202" t="s">
        <v>1481</v>
      </c>
      <c r="C1192" s="202" t="s">
        <v>1482</v>
      </c>
      <c r="D1192" s="203" t="s">
        <v>1483</v>
      </c>
      <c r="E1192" s="203" t="s">
        <v>1484</v>
      </c>
      <c r="F1192" s="203" t="s">
        <v>1485</v>
      </c>
      <c r="G1192" s="203" t="s">
        <v>1486</v>
      </c>
      <c r="H1192" s="203" t="s">
        <v>1487</v>
      </c>
      <c r="I1192" s="203" t="s">
        <v>1488</v>
      </c>
      <c r="J1192" s="203" t="s">
        <v>1489</v>
      </c>
    </row>
    <row r="1193" spans="1:10" x14ac:dyDescent="0.25">
      <c r="A1193" s="204" t="s">
        <v>1692</v>
      </c>
      <c r="B1193" s="205" t="s">
        <v>300</v>
      </c>
      <c r="C1193" s="205" t="s">
        <v>1693</v>
      </c>
      <c r="D1193" s="206">
        <v>1.05</v>
      </c>
      <c r="E1193" s="206">
        <v>1</v>
      </c>
      <c r="F1193" s="206">
        <v>1.55</v>
      </c>
      <c r="G1193" s="206">
        <v>0</v>
      </c>
      <c r="H1193" s="206">
        <v>1.55</v>
      </c>
      <c r="I1193" s="206" t="s">
        <v>1493</v>
      </c>
      <c r="J1193" s="206">
        <v>1.6279999999999999</v>
      </c>
    </row>
    <row r="1194" spans="1:10" ht="11.25" customHeight="1" x14ac:dyDescent="0.25">
      <c r="A1194" s="261" t="s">
        <v>1505</v>
      </c>
      <c r="B1194" s="261"/>
      <c r="C1194" s="261"/>
      <c r="D1194" s="261"/>
      <c r="E1194" s="261"/>
      <c r="F1194" s="261"/>
      <c r="G1194" s="261"/>
      <c r="H1194" s="261"/>
      <c r="I1194" s="261"/>
      <c r="J1194" s="207">
        <v>1.63</v>
      </c>
    </row>
    <row r="1195" spans="1:10" x14ac:dyDescent="0.25">
      <c r="A1195" s="262"/>
      <c r="B1195" s="262"/>
      <c r="C1195" s="262"/>
      <c r="D1195" s="262"/>
      <c r="E1195" s="262"/>
      <c r="F1195" s="262"/>
      <c r="G1195" s="262"/>
      <c r="H1195" s="262"/>
      <c r="I1195" s="262"/>
      <c r="J1195" s="262"/>
    </row>
    <row r="1196" spans="1:10" ht="11.25" customHeight="1" x14ac:dyDescent="0.25">
      <c r="A1196" s="263" t="s">
        <v>1506</v>
      </c>
      <c r="B1196" s="263"/>
      <c r="C1196" s="263"/>
      <c r="D1196" s="263"/>
      <c r="E1196" s="263"/>
      <c r="F1196" s="208"/>
      <c r="G1196" s="208"/>
      <c r="H1196" s="208"/>
      <c r="I1196" s="208"/>
      <c r="J1196" s="208"/>
    </row>
    <row r="1197" spans="1:10" ht="11.25" customHeight="1" x14ac:dyDescent="0.25">
      <c r="A1197" s="264" t="s">
        <v>1507</v>
      </c>
      <c r="B1197" s="264"/>
      <c r="C1197" s="264"/>
      <c r="D1197" s="203" t="s">
        <v>1508</v>
      </c>
      <c r="E1197" s="203" t="s">
        <v>1509</v>
      </c>
      <c r="F1197" s="208"/>
      <c r="G1197" s="208"/>
      <c r="H1197" s="208"/>
      <c r="I1197" s="208"/>
      <c r="J1197" s="208"/>
    </row>
    <row r="1198" spans="1:10" ht="11.25" customHeight="1" x14ac:dyDescent="0.25">
      <c r="A1198" s="257" t="s">
        <v>1510</v>
      </c>
      <c r="B1198" s="257"/>
      <c r="C1198" s="257"/>
      <c r="D1198" s="258">
        <v>128.33000000000001</v>
      </c>
      <c r="E1198" s="209">
        <v>3.79</v>
      </c>
      <c r="F1198" s="208"/>
      <c r="G1198" s="208"/>
      <c r="H1198" s="208"/>
      <c r="I1198" s="208"/>
      <c r="J1198" s="208"/>
    </row>
    <row r="1199" spans="1:10" ht="11.25" customHeight="1" x14ac:dyDescent="0.25">
      <c r="A1199" s="257" t="s">
        <v>1511</v>
      </c>
      <c r="B1199" s="257"/>
      <c r="C1199" s="257"/>
      <c r="D1199" s="258"/>
      <c r="E1199" s="209">
        <v>1.63</v>
      </c>
      <c r="F1199" s="208"/>
      <c r="G1199" s="208"/>
      <c r="H1199" s="208"/>
      <c r="I1199" s="208"/>
      <c r="J1199" s="208"/>
    </row>
    <row r="1200" spans="1:10" ht="11.25" customHeight="1" x14ac:dyDescent="0.25">
      <c r="A1200" s="257" t="s">
        <v>1512</v>
      </c>
      <c r="B1200" s="257"/>
      <c r="C1200" s="257"/>
      <c r="D1200" s="258"/>
      <c r="E1200" s="209">
        <v>0</v>
      </c>
      <c r="F1200" s="208"/>
      <c r="G1200" s="208"/>
      <c r="H1200" s="208"/>
      <c r="I1200" s="208"/>
      <c r="J1200" s="208"/>
    </row>
    <row r="1201" spans="1:10" ht="11.25" customHeight="1" x14ac:dyDescent="0.25">
      <c r="A1201" s="257" t="s">
        <v>1513</v>
      </c>
      <c r="B1201" s="257"/>
      <c r="C1201" s="257"/>
      <c r="D1201" s="258"/>
      <c r="E1201" s="209">
        <v>1</v>
      </c>
      <c r="F1201" s="208"/>
      <c r="G1201" s="208"/>
      <c r="H1201" s="208"/>
      <c r="I1201" s="208"/>
      <c r="J1201" s="208"/>
    </row>
    <row r="1202" spans="1:10" ht="11.25" customHeight="1" x14ac:dyDescent="0.25">
      <c r="A1202" s="257" t="s">
        <v>1514</v>
      </c>
      <c r="B1202" s="257"/>
      <c r="C1202" s="257"/>
      <c r="D1202" s="258"/>
      <c r="E1202" s="209">
        <v>3.79</v>
      </c>
      <c r="F1202" s="208"/>
      <c r="G1202" s="208"/>
      <c r="H1202" s="208"/>
      <c r="I1202" s="208"/>
      <c r="J1202" s="208"/>
    </row>
    <row r="1203" spans="1:10" ht="11.25" customHeight="1" x14ac:dyDescent="0.25">
      <c r="A1203" s="257" t="s">
        <v>1515</v>
      </c>
      <c r="B1203" s="257"/>
      <c r="C1203" s="257"/>
      <c r="D1203" s="258"/>
      <c r="E1203" s="209">
        <v>3.79</v>
      </c>
      <c r="F1203" s="208"/>
      <c r="G1203" s="208"/>
      <c r="H1203" s="208"/>
      <c r="I1203" s="208"/>
      <c r="J1203" s="208"/>
    </row>
    <row r="1204" spans="1:10" ht="11.25" customHeight="1" x14ac:dyDescent="0.25">
      <c r="A1204" s="257" t="s">
        <v>1516</v>
      </c>
      <c r="B1204" s="257"/>
      <c r="C1204" s="257"/>
      <c r="D1204" s="258"/>
      <c r="E1204" s="209">
        <v>5.42</v>
      </c>
      <c r="F1204" s="208"/>
      <c r="G1204" s="208"/>
      <c r="H1204" s="208"/>
      <c r="I1204" s="208"/>
      <c r="J1204" s="208"/>
    </row>
    <row r="1205" spans="1:10" ht="11.25" customHeight="1" x14ac:dyDescent="0.25">
      <c r="A1205" s="257" t="s">
        <v>1517</v>
      </c>
      <c r="B1205" s="257"/>
      <c r="C1205" s="257"/>
      <c r="D1205" s="258"/>
      <c r="E1205" s="209"/>
      <c r="F1205" s="208"/>
      <c r="G1205" s="208"/>
      <c r="H1205" s="208"/>
      <c r="I1205" s="208"/>
      <c r="J1205" s="208"/>
    </row>
    <row r="1206" spans="1:10" ht="11.25" customHeight="1" x14ac:dyDescent="0.25">
      <c r="A1206" s="259" t="s">
        <v>1518</v>
      </c>
      <c r="B1206" s="259"/>
      <c r="C1206" s="259"/>
      <c r="D1206" s="258"/>
      <c r="E1206" s="211">
        <f>SUM(E1204:E1205)</f>
        <v>5.42</v>
      </c>
      <c r="F1206" s="208"/>
      <c r="G1206" s="208"/>
      <c r="H1206" s="208"/>
      <c r="I1206" s="208"/>
      <c r="J1206" s="208"/>
    </row>
    <row r="1207" spans="1:10" x14ac:dyDescent="0.25">
      <c r="A1207" s="20"/>
      <c r="B1207" s="20"/>
      <c r="C1207" s="20"/>
      <c r="D1207" s="61"/>
      <c r="E1207" s="20"/>
      <c r="F1207" s="20"/>
      <c r="G1207" s="20"/>
      <c r="H1207" s="20"/>
      <c r="I1207" s="20"/>
      <c r="J1207" s="20"/>
    </row>
    <row r="1208" spans="1:10" x14ac:dyDescent="0.25">
      <c r="A1208" s="20"/>
      <c r="B1208" s="20"/>
      <c r="C1208" s="20"/>
      <c r="D1208" s="61"/>
      <c r="E1208" s="20"/>
      <c r="F1208" s="20"/>
      <c r="G1208" s="20"/>
      <c r="H1208" s="20"/>
      <c r="I1208" s="20"/>
      <c r="J1208" s="20"/>
    </row>
    <row r="1209" spans="1:10" x14ac:dyDescent="0.25">
      <c r="A1209" s="20"/>
      <c r="B1209" s="20"/>
      <c r="C1209" s="20"/>
      <c r="D1209" s="61"/>
      <c r="E1209" s="20"/>
      <c r="F1209" s="20"/>
      <c r="G1209" s="20"/>
      <c r="H1209" s="20"/>
      <c r="I1209" s="20"/>
      <c r="J1209" s="20"/>
    </row>
    <row r="1210" spans="1:10" x14ac:dyDescent="0.25">
      <c r="A1210" s="20"/>
      <c r="B1210" s="20"/>
      <c r="C1210" s="20"/>
      <c r="D1210" s="61"/>
      <c r="E1210" s="20"/>
      <c r="F1210" s="20"/>
      <c r="G1210" s="20"/>
      <c r="H1210" s="20"/>
      <c r="I1210" s="20"/>
      <c r="J1210" s="20"/>
    </row>
    <row r="1211" spans="1:10" x14ac:dyDescent="0.25">
      <c r="A1211" s="20"/>
      <c r="B1211" s="20"/>
      <c r="C1211" s="20"/>
      <c r="D1211" s="61"/>
      <c r="E1211" s="20"/>
      <c r="F1211" s="20"/>
      <c r="G1211" s="20"/>
      <c r="H1211" s="20"/>
      <c r="I1211" s="20"/>
      <c r="J1211" s="20"/>
    </row>
    <row r="1212" spans="1:10" x14ac:dyDescent="0.25">
      <c r="A1212" s="20"/>
      <c r="B1212" s="20"/>
      <c r="C1212" s="20"/>
      <c r="D1212" s="61"/>
      <c r="E1212" s="20"/>
      <c r="F1212" s="20"/>
      <c r="G1212" s="20"/>
      <c r="H1212" s="20"/>
      <c r="I1212" s="20"/>
      <c r="J1212" s="20"/>
    </row>
    <row r="1213" spans="1:10" x14ac:dyDescent="0.25">
      <c r="A1213" s="20"/>
      <c r="B1213" s="20"/>
      <c r="C1213" s="20"/>
      <c r="D1213" s="61"/>
      <c r="E1213" s="20"/>
      <c r="F1213" s="20"/>
      <c r="G1213" s="20"/>
      <c r="H1213" s="20"/>
      <c r="I1213" s="20"/>
      <c r="J1213" s="20"/>
    </row>
    <row r="1214" spans="1:10" x14ac:dyDescent="0.25">
      <c r="A1214" s="20"/>
      <c r="B1214" s="20"/>
      <c r="C1214" s="20"/>
      <c r="D1214" s="61"/>
      <c r="E1214" s="20"/>
      <c r="F1214" s="20"/>
      <c r="G1214" s="20"/>
      <c r="H1214" s="20"/>
      <c r="I1214" s="20"/>
      <c r="J1214" s="20"/>
    </row>
    <row r="1215" spans="1:10" x14ac:dyDescent="0.25">
      <c r="A1215" s="20"/>
      <c r="B1215" s="20"/>
      <c r="C1215" s="20"/>
      <c r="D1215" s="61"/>
      <c r="E1215" s="20"/>
      <c r="F1215" s="20"/>
      <c r="G1215" s="20"/>
      <c r="H1215" s="20"/>
      <c r="I1215" s="20"/>
      <c r="J1215" s="20"/>
    </row>
    <row r="1216" spans="1:10" x14ac:dyDescent="0.25">
      <c r="A1216" s="20"/>
      <c r="B1216" s="20"/>
      <c r="C1216" s="20"/>
      <c r="D1216" s="61"/>
      <c r="E1216" s="20"/>
      <c r="F1216" s="20"/>
      <c r="G1216" s="20"/>
      <c r="H1216" s="20"/>
      <c r="I1216" s="20"/>
      <c r="J1216" s="20"/>
    </row>
    <row r="1217" spans="1:10" x14ac:dyDescent="0.25">
      <c r="A1217" s="20"/>
      <c r="B1217" s="20"/>
      <c r="C1217" s="20"/>
      <c r="D1217" s="61"/>
      <c r="E1217" s="20"/>
      <c r="F1217" s="20"/>
      <c r="G1217" s="20"/>
      <c r="H1217" s="20"/>
      <c r="I1217" s="20"/>
      <c r="J1217" s="20"/>
    </row>
    <row r="1218" spans="1:10" x14ac:dyDescent="0.25">
      <c r="A1218" s="20"/>
      <c r="B1218" s="20"/>
      <c r="C1218" s="20"/>
      <c r="D1218" s="61"/>
      <c r="E1218" s="20"/>
      <c r="F1218" s="20"/>
      <c r="G1218" s="20"/>
      <c r="H1218" s="20"/>
      <c r="I1218" s="20"/>
      <c r="J1218" s="20"/>
    </row>
    <row r="1219" spans="1:10" x14ac:dyDescent="0.25">
      <c r="A1219" s="20"/>
      <c r="B1219" s="20"/>
      <c r="C1219" s="20"/>
      <c r="D1219" s="61"/>
      <c r="E1219" s="20"/>
      <c r="F1219" s="20"/>
      <c r="G1219" s="20"/>
      <c r="H1219" s="20"/>
      <c r="I1219" s="20"/>
      <c r="J1219" s="20"/>
    </row>
    <row r="1220" spans="1:10" x14ac:dyDescent="0.25">
      <c r="A1220" s="20"/>
      <c r="B1220" s="20"/>
      <c r="C1220" s="20"/>
      <c r="D1220" s="61"/>
      <c r="E1220" s="20"/>
      <c r="F1220" s="20"/>
      <c r="G1220" s="20"/>
      <c r="H1220" s="20"/>
      <c r="I1220" s="20"/>
      <c r="J1220" s="20"/>
    </row>
    <row r="1221" spans="1:10" x14ac:dyDescent="0.25">
      <c r="A1221" s="20"/>
      <c r="B1221" s="20"/>
      <c r="C1221" s="20"/>
      <c r="D1221" s="61"/>
      <c r="E1221" s="20"/>
      <c r="F1221" s="20"/>
      <c r="G1221" s="20"/>
      <c r="H1221" s="20"/>
      <c r="I1221" s="20"/>
      <c r="J1221" s="20"/>
    </row>
    <row r="1222" spans="1:10" x14ac:dyDescent="0.25">
      <c r="A1222" s="20"/>
      <c r="B1222" s="20"/>
      <c r="C1222" s="20"/>
      <c r="D1222" s="61"/>
      <c r="E1222" s="20"/>
      <c r="F1222" s="20"/>
      <c r="G1222" s="20"/>
      <c r="H1222" s="20"/>
      <c r="I1222" s="20"/>
      <c r="J1222" s="20"/>
    </row>
    <row r="1223" spans="1:10" x14ac:dyDescent="0.25">
      <c r="A1223" s="20"/>
      <c r="B1223" s="20"/>
      <c r="C1223" s="20"/>
      <c r="D1223" s="61"/>
      <c r="E1223" s="20"/>
      <c r="F1223" s="20"/>
      <c r="G1223" s="20"/>
      <c r="H1223" s="20"/>
      <c r="I1223" s="20"/>
      <c r="J1223" s="20"/>
    </row>
    <row r="1224" spans="1:10" x14ac:dyDescent="0.25">
      <c r="A1224" s="20"/>
      <c r="B1224" s="20"/>
      <c r="C1224" s="20"/>
      <c r="D1224" s="61"/>
      <c r="E1224" s="20"/>
      <c r="F1224" s="20"/>
      <c r="G1224" s="20"/>
      <c r="H1224" s="20"/>
      <c r="I1224" s="20"/>
      <c r="J1224" s="20"/>
    </row>
    <row r="1225" spans="1:10" x14ac:dyDescent="0.25">
      <c r="A1225" s="20"/>
      <c r="B1225" s="20"/>
      <c r="C1225" s="20"/>
      <c r="D1225" s="61"/>
      <c r="E1225" s="20"/>
      <c r="F1225" s="20"/>
      <c r="G1225" s="20"/>
      <c r="H1225" s="20"/>
      <c r="I1225" s="20"/>
      <c r="J1225" s="20"/>
    </row>
    <row r="1226" spans="1:10" x14ac:dyDescent="0.25">
      <c r="A1226" s="20"/>
      <c r="B1226" s="20"/>
      <c r="C1226" s="20"/>
      <c r="D1226" s="61"/>
      <c r="E1226" s="20"/>
      <c r="F1226" s="20"/>
      <c r="G1226" s="20"/>
      <c r="H1226" s="20"/>
      <c r="I1226" s="20"/>
      <c r="J1226" s="20"/>
    </row>
    <row r="1227" spans="1:10" x14ac:dyDescent="0.25">
      <c r="A1227" s="20"/>
      <c r="B1227" s="20"/>
      <c r="C1227" s="20"/>
      <c r="D1227" s="61"/>
      <c r="E1227" s="20"/>
      <c r="F1227" s="20"/>
      <c r="G1227" s="20"/>
      <c r="H1227" s="20"/>
      <c r="I1227" s="20"/>
      <c r="J1227" s="20"/>
    </row>
    <row r="1228" spans="1:10" x14ac:dyDescent="0.25">
      <c r="A1228" s="20"/>
      <c r="B1228" s="20"/>
      <c r="C1228" s="20"/>
      <c r="D1228" s="61"/>
      <c r="E1228" s="20"/>
      <c r="F1228" s="20"/>
      <c r="G1228" s="20"/>
      <c r="H1228" s="20"/>
      <c r="I1228" s="20"/>
      <c r="J1228" s="20"/>
    </row>
    <row r="1229" spans="1:10" x14ac:dyDescent="0.25">
      <c r="A1229" s="20"/>
      <c r="B1229" s="20"/>
      <c r="C1229" s="20"/>
      <c r="D1229" s="61"/>
      <c r="E1229" s="20"/>
      <c r="F1229" s="20"/>
      <c r="G1229" s="20"/>
      <c r="H1229" s="20"/>
      <c r="I1229" s="20"/>
      <c r="J1229" s="20"/>
    </row>
    <row r="1230" spans="1:10" ht="21" customHeight="1" x14ac:dyDescent="0.25">
      <c r="A1230" s="265" t="s">
        <v>1694</v>
      </c>
      <c r="B1230" s="265"/>
      <c r="C1230" s="265"/>
      <c r="D1230" s="265"/>
      <c r="E1230" s="265"/>
      <c r="F1230" s="265"/>
      <c r="G1230" s="265"/>
      <c r="H1230" s="266" t="s">
        <v>1585</v>
      </c>
      <c r="I1230" s="266"/>
      <c r="J1230" s="266"/>
    </row>
    <row r="1231" spans="1:10" ht="11.25" customHeight="1" x14ac:dyDescent="0.25">
      <c r="A1231" s="265" t="s">
        <v>1477</v>
      </c>
      <c r="B1231" s="265"/>
      <c r="C1231" s="265" t="s">
        <v>1695</v>
      </c>
      <c r="D1231" s="265"/>
      <c r="E1231" s="265" t="s">
        <v>1479</v>
      </c>
      <c r="F1231" s="265"/>
      <c r="G1231" s="265"/>
      <c r="H1231" s="266" t="s">
        <v>1696</v>
      </c>
      <c r="I1231" s="266"/>
      <c r="J1231" s="266"/>
    </row>
    <row r="1232" spans="1:10" s="208" customFormat="1" ht="10.5" x14ac:dyDescent="0.15">
      <c r="A1232" s="267"/>
      <c r="B1232" s="267"/>
      <c r="C1232" s="267"/>
      <c r="D1232" s="267"/>
      <c r="E1232" s="267"/>
      <c r="F1232" s="267"/>
      <c r="G1232" s="267"/>
      <c r="H1232" s="267"/>
      <c r="I1232" s="267"/>
      <c r="J1232" s="267"/>
    </row>
    <row r="1233" spans="1:10" s="208" customFormat="1" ht="10.5" x14ac:dyDescent="0.15">
      <c r="A1233" s="201" t="s">
        <v>1124</v>
      </c>
      <c r="B1233" s="202" t="s">
        <v>1481</v>
      </c>
      <c r="C1233" s="202" t="s">
        <v>1482</v>
      </c>
      <c r="D1233" s="203" t="s">
        <v>1483</v>
      </c>
      <c r="E1233" s="203" t="s">
        <v>1484</v>
      </c>
      <c r="F1233" s="203" t="s">
        <v>1485</v>
      </c>
      <c r="G1233" s="203" t="s">
        <v>1486</v>
      </c>
      <c r="H1233" s="203" t="s">
        <v>1487</v>
      </c>
      <c r="I1233" s="203" t="s">
        <v>1488</v>
      </c>
      <c r="J1233" s="203" t="s">
        <v>1489</v>
      </c>
    </row>
    <row r="1234" spans="1:10" s="208" customFormat="1" ht="10.5" x14ac:dyDescent="0.15">
      <c r="A1234" s="204" t="s">
        <v>1534</v>
      </c>
      <c r="B1234" s="205" t="s">
        <v>1491</v>
      </c>
      <c r="C1234" s="205" t="s">
        <v>1535</v>
      </c>
      <c r="D1234" s="206">
        <v>2.85</v>
      </c>
      <c r="E1234" s="206">
        <v>1</v>
      </c>
      <c r="F1234" s="206">
        <v>5.42</v>
      </c>
      <c r="G1234" s="206">
        <v>0</v>
      </c>
      <c r="H1234" s="206">
        <v>12.38</v>
      </c>
      <c r="I1234" s="206" t="s">
        <v>1493</v>
      </c>
      <c r="J1234" s="206">
        <v>35.283000000000001</v>
      </c>
    </row>
    <row r="1235" spans="1:10" s="208" customFormat="1" ht="10.5" x14ac:dyDescent="0.15">
      <c r="A1235" s="204" t="s">
        <v>1599</v>
      </c>
      <c r="B1235" s="205" t="s">
        <v>1491</v>
      </c>
      <c r="C1235" s="205" t="s">
        <v>1600</v>
      </c>
      <c r="D1235" s="206">
        <v>2.85</v>
      </c>
      <c r="E1235" s="206">
        <v>1</v>
      </c>
      <c r="F1235" s="206">
        <v>6.42</v>
      </c>
      <c r="G1235" s="206">
        <v>0</v>
      </c>
      <c r="H1235" s="206">
        <v>14.66</v>
      </c>
      <c r="I1235" s="206" t="s">
        <v>1493</v>
      </c>
      <c r="J1235" s="206">
        <v>41.780999999999999</v>
      </c>
    </row>
    <row r="1236" spans="1:10" s="208" customFormat="1" ht="15" customHeight="1" x14ac:dyDescent="0.15">
      <c r="A1236" s="261" t="s">
        <v>1505</v>
      </c>
      <c r="B1236" s="261"/>
      <c r="C1236" s="261"/>
      <c r="D1236" s="261"/>
      <c r="E1236" s="261"/>
      <c r="F1236" s="261"/>
      <c r="G1236" s="261"/>
      <c r="H1236" s="261"/>
      <c r="I1236" s="261"/>
      <c r="J1236" s="207">
        <v>77.06</v>
      </c>
    </row>
    <row r="1237" spans="1:10" s="208" customFormat="1" ht="10.5" x14ac:dyDescent="0.15">
      <c r="A1237" s="262"/>
      <c r="B1237" s="262"/>
      <c r="C1237" s="262"/>
      <c r="D1237" s="262"/>
      <c r="E1237" s="262"/>
      <c r="F1237" s="262"/>
      <c r="G1237" s="262"/>
      <c r="H1237" s="262"/>
      <c r="I1237" s="262"/>
      <c r="J1237" s="262"/>
    </row>
    <row r="1238" spans="1:10" s="208" customFormat="1" ht="10.5" x14ac:dyDescent="0.15">
      <c r="A1238" s="201" t="s">
        <v>1496</v>
      </c>
      <c r="B1238" s="202" t="s">
        <v>1481</v>
      </c>
      <c r="C1238" s="202" t="s">
        <v>1482</v>
      </c>
      <c r="D1238" s="203" t="s">
        <v>1483</v>
      </c>
      <c r="E1238" s="203" t="s">
        <v>1484</v>
      </c>
      <c r="F1238" s="203" t="s">
        <v>1485</v>
      </c>
      <c r="G1238" s="203" t="s">
        <v>1486</v>
      </c>
      <c r="H1238" s="203" t="s">
        <v>1487</v>
      </c>
      <c r="I1238" s="203" t="s">
        <v>1488</v>
      </c>
      <c r="J1238" s="203" t="s">
        <v>1489</v>
      </c>
    </row>
    <row r="1239" spans="1:10" s="208" customFormat="1" ht="10.5" x14ac:dyDescent="0.15">
      <c r="A1239" s="204" t="s">
        <v>1697</v>
      </c>
      <c r="B1239" s="205" t="s">
        <v>53</v>
      </c>
      <c r="C1239" s="205" t="s">
        <v>1698</v>
      </c>
      <c r="D1239" s="206">
        <v>2</v>
      </c>
      <c r="E1239" s="206">
        <v>1</v>
      </c>
      <c r="F1239" s="206">
        <v>0.08</v>
      </c>
      <c r="G1239" s="206">
        <v>0</v>
      </c>
      <c r="H1239" s="206">
        <v>0.08</v>
      </c>
      <c r="I1239" s="206" t="s">
        <v>1493</v>
      </c>
      <c r="J1239" s="206">
        <v>0.16</v>
      </c>
    </row>
    <row r="1240" spans="1:10" s="208" customFormat="1" ht="10.5" x14ac:dyDescent="0.15">
      <c r="A1240" s="204" t="s">
        <v>1699</v>
      </c>
      <c r="B1240" s="205" t="s">
        <v>53</v>
      </c>
      <c r="C1240" s="205" t="s">
        <v>1700</v>
      </c>
      <c r="D1240" s="206">
        <v>2</v>
      </c>
      <c r="E1240" s="206">
        <v>1</v>
      </c>
      <c r="F1240" s="206">
        <v>6.74</v>
      </c>
      <c r="G1240" s="206">
        <v>0</v>
      </c>
      <c r="H1240" s="206">
        <v>6.74</v>
      </c>
      <c r="I1240" s="206" t="s">
        <v>1493</v>
      </c>
      <c r="J1240" s="206">
        <v>13.48</v>
      </c>
    </row>
    <row r="1241" spans="1:10" s="208" customFormat="1" ht="10.5" x14ac:dyDescent="0.15">
      <c r="A1241" s="204" t="s">
        <v>1701</v>
      </c>
      <c r="B1241" s="205" t="s">
        <v>201</v>
      </c>
      <c r="C1241" s="205" t="s">
        <v>1702</v>
      </c>
      <c r="D1241" s="206">
        <v>0.25</v>
      </c>
      <c r="E1241" s="206">
        <v>1</v>
      </c>
      <c r="F1241" s="206">
        <v>7</v>
      </c>
      <c r="G1241" s="206">
        <v>0</v>
      </c>
      <c r="H1241" s="206">
        <v>7</v>
      </c>
      <c r="I1241" s="206" t="s">
        <v>1493</v>
      </c>
      <c r="J1241" s="206">
        <v>1.75</v>
      </c>
    </row>
    <row r="1242" spans="1:10" s="208" customFormat="1" ht="10.5" x14ac:dyDescent="0.15">
      <c r="A1242" s="204" t="s">
        <v>1703</v>
      </c>
      <c r="B1242" s="205" t="s">
        <v>53</v>
      </c>
      <c r="C1242" s="205" t="s">
        <v>1704</v>
      </c>
      <c r="D1242" s="206">
        <v>1</v>
      </c>
      <c r="E1242" s="206">
        <v>1</v>
      </c>
      <c r="F1242" s="206">
        <v>18.3</v>
      </c>
      <c r="G1242" s="206">
        <v>0</v>
      </c>
      <c r="H1242" s="206">
        <v>18.3</v>
      </c>
      <c r="I1242" s="206" t="s">
        <v>1493</v>
      </c>
      <c r="J1242" s="206">
        <v>18.3</v>
      </c>
    </row>
    <row r="1243" spans="1:10" s="208" customFormat="1" ht="10.5" x14ac:dyDescent="0.15">
      <c r="A1243" s="204" t="s">
        <v>1705</v>
      </c>
      <c r="B1243" s="205" t="s">
        <v>53</v>
      </c>
      <c r="C1243" s="205" t="s">
        <v>1706</v>
      </c>
      <c r="D1243" s="206">
        <v>1</v>
      </c>
      <c r="E1243" s="206">
        <v>1</v>
      </c>
      <c r="F1243" s="206">
        <v>548.15</v>
      </c>
      <c r="G1243" s="206">
        <v>0</v>
      </c>
      <c r="H1243" s="206">
        <v>548.15</v>
      </c>
      <c r="I1243" s="206" t="s">
        <v>1493</v>
      </c>
      <c r="J1243" s="206">
        <v>548.15</v>
      </c>
    </row>
    <row r="1244" spans="1:10" s="208" customFormat="1" ht="10.5" x14ac:dyDescent="0.15">
      <c r="A1244" s="204" t="s">
        <v>1707</v>
      </c>
      <c r="B1244" s="205" t="s">
        <v>53</v>
      </c>
      <c r="C1244" s="205" t="s">
        <v>1708</v>
      </c>
      <c r="D1244" s="206">
        <v>1</v>
      </c>
      <c r="E1244" s="206">
        <v>1</v>
      </c>
      <c r="F1244" s="206">
        <v>47.51</v>
      </c>
      <c r="G1244" s="206">
        <v>0</v>
      </c>
      <c r="H1244" s="206">
        <v>47.51</v>
      </c>
      <c r="I1244" s="206" t="s">
        <v>1493</v>
      </c>
      <c r="J1244" s="206">
        <v>47.51</v>
      </c>
    </row>
    <row r="1245" spans="1:10" s="208" customFormat="1" ht="10.5" x14ac:dyDescent="0.15">
      <c r="A1245" s="204" t="s">
        <v>1709</v>
      </c>
      <c r="B1245" s="205" t="s">
        <v>53</v>
      </c>
      <c r="C1245" s="205" t="s">
        <v>1710</v>
      </c>
      <c r="D1245" s="206">
        <v>1</v>
      </c>
      <c r="E1245" s="206">
        <v>1</v>
      </c>
      <c r="F1245" s="206">
        <v>674.65</v>
      </c>
      <c r="G1245" s="206">
        <v>0</v>
      </c>
      <c r="H1245" s="206">
        <v>674.65</v>
      </c>
      <c r="I1245" s="206" t="s">
        <v>1493</v>
      </c>
      <c r="J1245" s="206">
        <v>674.65</v>
      </c>
    </row>
    <row r="1246" spans="1:10" s="208" customFormat="1" ht="15" customHeight="1" x14ac:dyDescent="0.15">
      <c r="A1246" s="261" t="s">
        <v>1505</v>
      </c>
      <c r="B1246" s="261"/>
      <c r="C1246" s="261"/>
      <c r="D1246" s="261"/>
      <c r="E1246" s="261"/>
      <c r="F1246" s="261"/>
      <c r="G1246" s="261"/>
      <c r="H1246" s="261"/>
      <c r="I1246" s="261"/>
      <c r="J1246" s="211">
        <v>1304</v>
      </c>
    </row>
    <row r="1247" spans="1:10" s="208" customFormat="1" ht="10.5" x14ac:dyDescent="0.15">
      <c r="A1247" s="262"/>
      <c r="B1247" s="262"/>
      <c r="C1247" s="262"/>
      <c r="D1247" s="262"/>
      <c r="E1247" s="262"/>
      <c r="F1247" s="262"/>
      <c r="G1247" s="262"/>
      <c r="H1247" s="262"/>
      <c r="I1247" s="262"/>
      <c r="J1247" s="262"/>
    </row>
    <row r="1248" spans="1:10" ht="11.25" customHeight="1" x14ac:dyDescent="0.25">
      <c r="A1248" s="263" t="s">
        <v>1506</v>
      </c>
      <c r="B1248" s="263"/>
      <c r="C1248" s="263"/>
      <c r="D1248" s="263"/>
      <c r="E1248" s="263"/>
      <c r="F1248" s="208"/>
      <c r="G1248" s="208"/>
      <c r="H1248" s="208"/>
      <c r="I1248" s="208"/>
      <c r="J1248" s="208"/>
    </row>
    <row r="1249" spans="1:10" ht="11.25" customHeight="1" x14ac:dyDescent="0.25">
      <c r="A1249" s="264" t="s">
        <v>1507</v>
      </c>
      <c r="B1249" s="264"/>
      <c r="C1249" s="264"/>
      <c r="D1249" s="203" t="s">
        <v>1508</v>
      </c>
      <c r="E1249" s="203" t="s">
        <v>1509</v>
      </c>
      <c r="F1249" s="208"/>
      <c r="G1249" s="208"/>
      <c r="H1249" s="208"/>
      <c r="I1249" s="208"/>
      <c r="J1249" s="208"/>
    </row>
    <row r="1250" spans="1:10" ht="11.25" customHeight="1" x14ac:dyDescent="0.25">
      <c r="A1250" s="257" t="s">
        <v>1510</v>
      </c>
      <c r="B1250" s="257"/>
      <c r="C1250" s="257"/>
      <c r="D1250" s="258">
        <v>128.33000000000001</v>
      </c>
      <c r="E1250" s="209">
        <v>77.06</v>
      </c>
      <c r="F1250" s="208"/>
      <c r="G1250" s="208"/>
      <c r="H1250" s="208"/>
      <c r="I1250" s="208"/>
      <c r="J1250" s="208"/>
    </row>
    <row r="1251" spans="1:10" ht="11.25" customHeight="1" x14ac:dyDescent="0.25">
      <c r="A1251" s="257" t="s">
        <v>1511</v>
      </c>
      <c r="B1251" s="257"/>
      <c r="C1251" s="257"/>
      <c r="D1251" s="258"/>
      <c r="E1251" s="209">
        <v>1304</v>
      </c>
      <c r="F1251" s="208"/>
      <c r="G1251" s="208"/>
      <c r="H1251" s="208"/>
      <c r="I1251" s="208"/>
      <c r="J1251" s="208"/>
    </row>
    <row r="1252" spans="1:10" ht="11.25" customHeight="1" x14ac:dyDescent="0.25">
      <c r="A1252" s="257" t="s">
        <v>1512</v>
      </c>
      <c r="B1252" s="257"/>
      <c r="C1252" s="257"/>
      <c r="D1252" s="258"/>
      <c r="E1252" s="209">
        <v>0</v>
      </c>
      <c r="F1252" s="208"/>
      <c r="G1252" s="208"/>
      <c r="H1252" s="208"/>
      <c r="I1252" s="208"/>
      <c r="J1252" s="208"/>
    </row>
    <row r="1253" spans="1:10" ht="11.25" customHeight="1" x14ac:dyDescent="0.25">
      <c r="A1253" s="257" t="s">
        <v>1513</v>
      </c>
      <c r="B1253" s="257"/>
      <c r="C1253" s="257"/>
      <c r="D1253" s="258"/>
      <c r="E1253" s="209">
        <v>1</v>
      </c>
      <c r="F1253" s="208"/>
      <c r="G1253" s="208"/>
      <c r="H1253" s="208"/>
      <c r="I1253" s="208"/>
      <c r="J1253" s="208"/>
    </row>
    <row r="1254" spans="1:10" ht="11.25" customHeight="1" x14ac:dyDescent="0.25">
      <c r="A1254" s="257" t="s">
        <v>1514</v>
      </c>
      <c r="B1254" s="257"/>
      <c r="C1254" s="257"/>
      <c r="D1254" s="258"/>
      <c r="E1254" s="209">
        <v>77.06</v>
      </c>
      <c r="F1254" s="208"/>
      <c r="G1254" s="208"/>
      <c r="H1254" s="208"/>
      <c r="I1254" s="208"/>
      <c r="J1254" s="208"/>
    </row>
    <row r="1255" spans="1:10" ht="11.25" customHeight="1" x14ac:dyDescent="0.25">
      <c r="A1255" s="257" t="s">
        <v>1515</v>
      </c>
      <c r="B1255" s="257"/>
      <c r="C1255" s="257"/>
      <c r="D1255" s="258"/>
      <c r="E1255" s="209">
        <v>77.06</v>
      </c>
      <c r="F1255" s="208"/>
      <c r="G1255" s="208"/>
      <c r="H1255" s="208"/>
      <c r="I1255" s="208"/>
      <c r="J1255" s="208"/>
    </row>
    <row r="1256" spans="1:10" ht="11.25" customHeight="1" x14ac:dyDescent="0.25">
      <c r="A1256" s="257" t="s">
        <v>1516</v>
      </c>
      <c r="B1256" s="257"/>
      <c r="C1256" s="257"/>
      <c r="D1256" s="258"/>
      <c r="E1256" s="209">
        <v>1381.06</v>
      </c>
      <c r="F1256" s="208"/>
      <c r="G1256" s="208"/>
      <c r="H1256" s="208"/>
      <c r="I1256" s="208"/>
      <c r="J1256" s="208"/>
    </row>
    <row r="1257" spans="1:10" ht="11.25" customHeight="1" x14ac:dyDescent="0.25">
      <c r="A1257" s="257" t="s">
        <v>1517</v>
      </c>
      <c r="B1257" s="257"/>
      <c r="C1257" s="257"/>
      <c r="D1257" s="258"/>
      <c r="E1257" s="209"/>
      <c r="F1257" s="208"/>
      <c r="G1257" s="208"/>
      <c r="H1257" s="208"/>
      <c r="I1257" s="208"/>
      <c r="J1257" s="208"/>
    </row>
    <row r="1258" spans="1:10" ht="11.25" customHeight="1" x14ac:dyDescent="0.25">
      <c r="A1258" s="259" t="s">
        <v>1518</v>
      </c>
      <c r="B1258" s="259"/>
      <c r="C1258" s="259"/>
      <c r="D1258" s="258"/>
      <c r="E1258" s="211">
        <f>SUM(E1256:E1257)</f>
        <v>1381.06</v>
      </c>
      <c r="F1258" s="208"/>
      <c r="G1258" s="208"/>
      <c r="H1258" s="208"/>
      <c r="I1258" s="208"/>
      <c r="J1258" s="208"/>
    </row>
    <row r="1259" spans="1:10" x14ac:dyDescent="0.25">
      <c r="A1259" s="20"/>
      <c r="B1259" s="20"/>
      <c r="C1259" s="20"/>
      <c r="D1259" s="61"/>
      <c r="E1259" s="20"/>
      <c r="F1259" s="20"/>
      <c r="G1259" s="20"/>
      <c r="H1259" s="20"/>
      <c r="I1259" s="20"/>
      <c r="J1259" s="20"/>
    </row>
    <row r="1260" spans="1:10" x14ac:dyDescent="0.25">
      <c r="A1260" s="20"/>
      <c r="B1260" s="20"/>
      <c r="C1260" s="20"/>
      <c r="D1260" s="61"/>
      <c r="E1260" s="20"/>
      <c r="F1260" s="20"/>
      <c r="G1260" s="20"/>
      <c r="H1260" s="20"/>
      <c r="I1260" s="20"/>
      <c r="J1260" s="20"/>
    </row>
    <row r="1261" spans="1:10" x14ac:dyDescent="0.25">
      <c r="A1261" s="20"/>
      <c r="B1261" s="20"/>
      <c r="C1261" s="20"/>
      <c r="D1261" s="61"/>
      <c r="E1261" s="20"/>
      <c r="F1261" s="20"/>
      <c r="G1261" s="20"/>
      <c r="H1261" s="20"/>
      <c r="I1261" s="20"/>
      <c r="J1261" s="20"/>
    </row>
    <row r="1262" spans="1:10" x14ac:dyDescent="0.25">
      <c r="A1262" s="20"/>
      <c r="B1262" s="20"/>
      <c r="C1262" s="20"/>
      <c r="D1262" s="61"/>
      <c r="E1262" s="20"/>
      <c r="F1262" s="20"/>
      <c r="G1262" s="20"/>
      <c r="H1262" s="20"/>
      <c r="I1262" s="20"/>
      <c r="J1262" s="20"/>
    </row>
    <row r="1263" spans="1:10" x14ac:dyDescent="0.25">
      <c r="A1263" s="20"/>
      <c r="B1263" s="20"/>
      <c r="C1263" s="20"/>
      <c r="D1263" s="61"/>
      <c r="E1263" s="20"/>
      <c r="F1263" s="20"/>
      <c r="G1263" s="20"/>
      <c r="H1263" s="20"/>
      <c r="I1263" s="20"/>
      <c r="J1263" s="20"/>
    </row>
    <row r="1264" spans="1:10" x14ac:dyDescent="0.25">
      <c r="A1264" s="20"/>
      <c r="B1264" s="20"/>
      <c r="C1264" s="20"/>
      <c r="D1264" s="61"/>
      <c r="E1264" s="20"/>
      <c r="F1264" s="20"/>
      <c r="G1264" s="20"/>
      <c r="H1264" s="20"/>
      <c r="I1264" s="20"/>
      <c r="J1264" s="20"/>
    </row>
    <row r="1265" spans="1:10" x14ac:dyDescent="0.25">
      <c r="A1265" s="20"/>
      <c r="B1265" s="20"/>
      <c r="C1265" s="20"/>
      <c r="D1265" s="61"/>
      <c r="E1265" s="20"/>
      <c r="F1265" s="20"/>
      <c r="G1265" s="20"/>
      <c r="H1265" s="20"/>
      <c r="I1265" s="20"/>
      <c r="J1265" s="20"/>
    </row>
    <row r="1266" spans="1:10" x14ac:dyDescent="0.25">
      <c r="A1266" s="20"/>
      <c r="B1266" s="20"/>
      <c r="C1266" s="20"/>
      <c r="D1266" s="61"/>
      <c r="E1266" s="20"/>
      <c r="F1266" s="20"/>
      <c r="G1266" s="20"/>
      <c r="H1266" s="20"/>
      <c r="I1266" s="20"/>
      <c r="J1266" s="20"/>
    </row>
    <row r="1267" spans="1:10" x14ac:dyDescent="0.25">
      <c r="A1267" s="20"/>
      <c r="B1267" s="20"/>
      <c r="C1267" s="20"/>
      <c r="D1267" s="61"/>
      <c r="E1267" s="20"/>
      <c r="F1267" s="20"/>
      <c r="G1267" s="20"/>
      <c r="H1267" s="20"/>
      <c r="I1267" s="20"/>
      <c r="J1267" s="20"/>
    </row>
    <row r="1268" spans="1:10" x14ac:dyDescent="0.25">
      <c r="A1268" s="20"/>
      <c r="B1268" s="20"/>
      <c r="C1268" s="20"/>
      <c r="D1268" s="61"/>
      <c r="E1268" s="20"/>
      <c r="F1268" s="20"/>
      <c r="G1268" s="20"/>
      <c r="H1268" s="20"/>
      <c r="I1268" s="20"/>
      <c r="J1268" s="20"/>
    </row>
    <row r="1269" spans="1:10" x14ac:dyDescent="0.25">
      <c r="A1269" s="20"/>
      <c r="B1269" s="20"/>
      <c r="C1269" s="20"/>
      <c r="D1269" s="61"/>
      <c r="E1269" s="20"/>
      <c r="F1269" s="20"/>
      <c r="G1269" s="20"/>
      <c r="H1269" s="20"/>
      <c r="I1269" s="20"/>
      <c r="J1269" s="20"/>
    </row>
    <row r="1270" spans="1:10" x14ac:dyDescent="0.25">
      <c r="A1270" s="20"/>
      <c r="B1270" s="20"/>
      <c r="C1270" s="20"/>
      <c r="D1270" s="61"/>
      <c r="E1270" s="20"/>
      <c r="F1270" s="20"/>
      <c r="G1270" s="20"/>
      <c r="H1270" s="20"/>
      <c r="I1270" s="20"/>
      <c r="J1270" s="20"/>
    </row>
    <row r="1271" spans="1:10" x14ac:dyDescent="0.25">
      <c r="A1271" s="20"/>
      <c r="B1271" s="20"/>
      <c r="C1271" s="20"/>
      <c r="D1271" s="61"/>
      <c r="E1271" s="20"/>
      <c r="F1271" s="20"/>
      <c r="G1271" s="20"/>
      <c r="H1271" s="20"/>
      <c r="I1271" s="20"/>
      <c r="J1271" s="20"/>
    </row>
    <row r="1272" spans="1:10" x14ac:dyDescent="0.25">
      <c r="A1272" s="20"/>
      <c r="B1272" s="20"/>
      <c r="C1272" s="20"/>
      <c r="D1272" s="61"/>
      <c r="E1272" s="20"/>
      <c r="F1272" s="20"/>
      <c r="G1272" s="20"/>
      <c r="H1272" s="20"/>
      <c r="I1272" s="20"/>
      <c r="J1272" s="20"/>
    </row>
    <row r="1273" spans="1:10" x14ac:dyDescent="0.25">
      <c r="A1273" s="20"/>
      <c r="B1273" s="20"/>
      <c r="C1273" s="20"/>
      <c r="D1273" s="61"/>
      <c r="E1273" s="20"/>
      <c r="F1273" s="20"/>
      <c r="G1273" s="20"/>
      <c r="H1273" s="20"/>
      <c r="I1273" s="20"/>
      <c r="J1273" s="20"/>
    </row>
    <row r="1274" spans="1:10" x14ac:dyDescent="0.25">
      <c r="A1274" s="20"/>
      <c r="B1274" s="20"/>
      <c r="C1274" s="20"/>
      <c r="D1274" s="61"/>
      <c r="E1274" s="20"/>
      <c r="F1274" s="20"/>
      <c r="G1274" s="20"/>
      <c r="H1274" s="20"/>
      <c r="I1274" s="20"/>
      <c r="J1274" s="20"/>
    </row>
    <row r="1275" spans="1:10" ht="21" customHeight="1" x14ac:dyDescent="0.25">
      <c r="A1275" s="265" t="s">
        <v>1711</v>
      </c>
      <c r="B1275" s="265"/>
      <c r="C1275" s="265"/>
      <c r="D1275" s="265"/>
      <c r="E1275" s="265"/>
      <c r="F1275" s="265"/>
      <c r="G1275" s="265"/>
      <c r="H1275" s="266" t="s">
        <v>1585</v>
      </c>
      <c r="I1275" s="266"/>
      <c r="J1275" s="266"/>
    </row>
    <row r="1276" spans="1:10" ht="11.25" customHeight="1" x14ac:dyDescent="0.25">
      <c r="A1276" s="265" t="s">
        <v>1477</v>
      </c>
      <c r="B1276" s="265"/>
      <c r="C1276" s="265" t="s">
        <v>1712</v>
      </c>
      <c r="D1276" s="265"/>
      <c r="E1276" s="265" t="s">
        <v>1479</v>
      </c>
      <c r="F1276" s="265"/>
      <c r="G1276" s="265"/>
      <c r="H1276" s="266" t="s">
        <v>1480</v>
      </c>
      <c r="I1276" s="266"/>
      <c r="J1276" s="266"/>
    </row>
    <row r="1277" spans="1:10" x14ac:dyDescent="0.25">
      <c r="A1277" s="260"/>
      <c r="B1277" s="260"/>
      <c r="C1277" s="260"/>
      <c r="D1277" s="260"/>
      <c r="E1277" s="260"/>
      <c r="F1277" s="260"/>
      <c r="G1277" s="260"/>
      <c r="H1277" s="260"/>
      <c r="I1277" s="260"/>
      <c r="J1277" s="260"/>
    </row>
    <row r="1278" spans="1:10" x14ac:dyDescent="0.25">
      <c r="A1278" s="201" t="s">
        <v>1124</v>
      </c>
      <c r="B1278" s="202" t="s">
        <v>1481</v>
      </c>
      <c r="C1278" s="202" t="s">
        <v>1482</v>
      </c>
      <c r="D1278" s="203" t="s">
        <v>1483</v>
      </c>
      <c r="E1278" s="203" t="s">
        <v>1484</v>
      </c>
      <c r="F1278" s="203" t="s">
        <v>1485</v>
      </c>
      <c r="G1278" s="203" t="s">
        <v>1486</v>
      </c>
      <c r="H1278" s="203" t="s">
        <v>1487</v>
      </c>
      <c r="I1278" s="203" t="s">
        <v>1488</v>
      </c>
      <c r="J1278" s="203" t="s">
        <v>1489</v>
      </c>
    </row>
    <row r="1279" spans="1:10" x14ac:dyDescent="0.25">
      <c r="A1279" s="204" t="s">
        <v>1534</v>
      </c>
      <c r="B1279" s="205" t="s">
        <v>1491</v>
      </c>
      <c r="C1279" s="205" t="s">
        <v>1535</v>
      </c>
      <c r="D1279" s="206">
        <v>2.5499999999999998</v>
      </c>
      <c r="E1279" s="206">
        <v>1</v>
      </c>
      <c r="F1279" s="206">
        <v>5.42</v>
      </c>
      <c r="G1279" s="206">
        <v>0</v>
      </c>
      <c r="H1279" s="206">
        <v>12.38</v>
      </c>
      <c r="I1279" s="206" t="s">
        <v>1493</v>
      </c>
      <c r="J1279" s="206">
        <v>31.568999999999999</v>
      </c>
    </row>
    <row r="1280" spans="1:10" x14ac:dyDescent="0.25">
      <c r="A1280" s="204" t="s">
        <v>1599</v>
      </c>
      <c r="B1280" s="205" t="s">
        <v>1491</v>
      </c>
      <c r="C1280" s="205" t="s">
        <v>1600</v>
      </c>
      <c r="D1280" s="206">
        <v>2.5499999999999998</v>
      </c>
      <c r="E1280" s="206">
        <v>1</v>
      </c>
      <c r="F1280" s="206">
        <v>6.42</v>
      </c>
      <c r="G1280" s="206">
        <v>0</v>
      </c>
      <c r="H1280" s="206">
        <v>14.66</v>
      </c>
      <c r="I1280" s="206" t="s">
        <v>1493</v>
      </c>
      <c r="J1280" s="206">
        <v>37.383000000000003</v>
      </c>
    </row>
    <row r="1281" spans="1:10" ht="11.25" customHeight="1" x14ac:dyDescent="0.25">
      <c r="A1281" s="261" t="s">
        <v>1505</v>
      </c>
      <c r="B1281" s="261"/>
      <c r="C1281" s="261"/>
      <c r="D1281" s="261"/>
      <c r="E1281" s="261"/>
      <c r="F1281" s="261"/>
      <c r="G1281" s="261"/>
      <c r="H1281" s="261"/>
      <c r="I1281" s="261"/>
      <c r="J1281" s="207">
        <v>68.95</v>
      </c>
    </row>
    <row r="1282" spans="1:10" x14ac:dyDescent="0.25">
      <c r="A1282" s="262"/>
      <c r="B1282" s="262"/>
      <c r="C1282" s="262"/>
      <c r="D1282" s="262"/>
      <c r="E1282" s="262"/>
      <c r="F1282" s="262"/>
      <c r="G1282" s="262"/>
      <c r="H1282" s="262"/>
      <c r="I1282" s="262"/>
      <c r="J1282" s="262"/>
    </row>
    <row r="1283" spans="1:10" x14ac:dyDescent="0.25">
      <c r="A1283" s="201" t="s">
        <v>1496</v>
      </c>
      <c r="B1283" s="202" t="s">
        <v>1481</v>
      </c>
      <c r="C1283" s="202" t="s">
        <v>1482</v>
      </c>
      <c r="D1283" s="203" t="s">
        <v>1483</v>
      </c>
      <c r="E1283" s="203" t="s">
        <v>1484</v>
      </c>
      <c r="F1283" s="203" t="s">
        <v>1485</v>
      </c>
      <c r="G1283" s="203" t="s">
        <v>1486</v>
      </c>
      <c r="H1283" s="203" t="s">
        <v>1487</v>
      </c>
      <c r="I1283" s="203" t="s">
        <v>1488</v>
      </c>
      <c r="J1283" s="203" t="s">
        <v>1489</v>
      </c>
    </row>
    <row r="1284" spans="1:10" x14ac:dyDescent="0.25">
      <c r="A1284" s="204" t="s">
        <v>1697</v>
      </c>
      <c r="B1284" s="205" t="s">
        <v>53</v>
      </c>
      <c r="C1284" s="205" t="s">
        <v>1698</v>
      </c>
      <c r="D1284" s="206">
        <v>2</v>
      </c>
      <c r="E1284" s="206">
        <v>1</v>
      </c>
      <c r="F1284" s="206">
        <v>0.08</v>
      </c>
      <c r="G1284" s="206">
        <v>0</v>
      </c>
      <c r="H1284" s="206">
        <v>0.08</v>
      </c>
      <c r="I1284" s="206" t="s">
        <v>1493</v>
      </c>
      <c r="J1284" s="206">
        <v>0.16</v>
      </c>
    </row>
    <row r="1285" spans="1:10" x14ac:dyDescent="0.25">
      <c r="A1285" s="204" t="s">
        <v>1699</v>
      </c>
      <c r="B1285" s="205" t="s">
        <v>53</v>
      </c>
      <c r="C1285" s="205" t="s">
        <v>1700</v>
      </c>
      <c r="D1285" s="206">
        <v>2</v>
      </c>
      <c r="E1285" s="206">
        <v>1</v>
      </c>
      <c r="F1285" s="206">
        <v>6.74</v>
      </c>
      <c r="G1285" s="206">
        <v>0</v>
      </c>
      <c r="H1285" s="206">
        <v>6.74</v>
      </c>
      <c r="I1285" s="206" t="s">
        <v>1493</v>
      </c>
      <c r="J1285" s="206">
        <v>13.48</v>
      </c>
    </row>
    <row r="1286" spans="1:10" x14ac:dyDescent="0.25">
      <c r="A1286" s="204" t="s">
        <v>1713</v>
      </c>
      <c r="B1286" s="205" t="s">
        <v>53</v>
      </c>
      <c r="C1286" s="205" t="s">
        <v>1714</v>
      </c>
      <c r="D1286" s="206">
        <v>1</v>
      </c>
      <c r="E1286" s="206">
        <v>1</v>
      </c>
      <c r="F1286" s="206">
        <v>28.91</v>
      </c>
      <c r="G1286" s="206">
        <v>0</v>
      </c>
      <c r="H1286" s="206">
        <v>28.91</v>
      </c>
      <c r="I1286" s="206" t="s">
        <v>1493</v>
      </c>
      <c r="J1286" s="206">
        <v>28.91</v>
      </c>
    </row>
    <row r="1287" spans="1:10" x14ac:dyDescent="0.25">
      <c r="A1287" s="204" t="s">
        <v>1715</v>
      </c>
      <c r="B1287" s="205" t="s">
        <v>53</v>
      </c>
      <c r="C1287" s="205" t="s">
        <v>1716</v>
      </c>
      <c r="D1287" s="206">
        <v>1</v>
      </c>
      <c r="E1287" s="206">
        <v>1</v>
      </c>
      <c r="F1287" s="206">
        <v>100.58</v>
      </c>
      <c r="G1287" s="206">
        <v>0</v>
      </c>
      <c r="H1287" s="206">
        <v>100.58</v>
      </c>
      <c r="I1287" s="206" t="s">
        <v>1493</v>
      </c>
      <c r="J1287" s="206">
        <v>100.58</v>
      </c>
    </row>
    <row r="1288" spans="1:10" x14ac:dyDescent="0.25">
      <c r="A1288" s="204" t="s">
        <v>1717</v>
      </c>
      <c r="B1288" s="205" t="s">
        <v>53</v>
      </c>
      <c r="C1288" s="205" t="s">
        <v>1718</v>
      </c>
      <c r="D1288" s="206">
        <v>1</v>
      </c>
      <c r="E1288" s="206">
        <v>1</v>
      </c>
      <c r="F1288" s="206">
        <v>413.32</v>
      </c>
      <c r="G1288" s="206">
        <v>0</v>
      </c>
      <c r="H1288" s="206">
        <v>413.32</v>
      </c>
      <c r="I1288" s="206" t="s">
        <v>1493</v>
      </c>
      <c r="J1288" s="206">
        <v>413.32</v>
      </c>
    </row>
    <row r="1289" spans="1:10" x14ac:dyDescent="0.25">
      <c r="A1289" s="204" t="s">
        <v>1719</v>
      </c>
      <c r="B1289" s="205" t="s">
        <v>53</v>
      </c>
      <c r="C1289" s="205" t="s">
        <v>1720</v>
      </c>
      <c r="D1289" s="206">
        <v>1</v>
      </c>
      <c r="E1289" s="206">
        <v>1</v>
      </c>
      <c r="F1289" s="206">
        <v>16.3</v>
      </c>
      <c r="G1289" s="206">
        <v>0</v>
      </c>
      <c r="H1289" s="206">
        <v>16.3</v>
      </c>
      <c r="I1289" s="206" t="s">
        <v>1493</v>
      </c>
      <c r="J1289" s="206">
        <v>16.3</v>
      </c>
    </row>
    <row r="1290" spans="1:10" x14ac:dyDescent="0.25">
      <c r="A1290" s="204" t="s">
        <v>1469</v>
      </c>
      <c r="B1290" s="205" t="s">
        <v>300</v>
      </c>
      <c r="C1290" s="205" t="s">
        <v>1721</v>
      </c>
      <c r="D1290" s="206">
        <v>0.84</v>
      </c>
      <c r="E1290" s="206">
        <v>1</v>
      </c>
      <c r="F1290" s="206">
        <v>0.16</v>
      </c>
      <c r="G1290" s="206">
        <v>0</v>
      </c>
      <c r="H1290" s="206">
        <v>0.16</v>
      </c>
      <c r="I1290" s="206" t="s">
        <v>1493</v>
      </c>
      <c r="J1290" s="206">
        <v>0.13400000000000001</v>
      </c>
    </row>
    <row r="1291" spans="1:10" ht="11.25" customHeight="1" x14ac:dyDescent="0.25">
      <c r="A1291" s="261" t="s">
        <v>1505</v>
      </c>
      <c r="B1291" s="261"/>
      <c r="C1291" s="261"/>
      <c r="D1291" s="261"/>
      <c r="E1291" s="261"/>
      <c r="F1291" s="261"/>
      <c r="G1291" s="261"/>
      <c r="H1291" s="261"/>
      <c r="I1291" s="261"/>
      <c r="J1291" s="207">
        <v>572.88</v>
      </c>
    </row>
    <row r="1292" spans="1:10" x14ac:dyDescent="0.25">
      <c r="A1292" s="262"/>
      <c r="B1292" s="262"/>
      <c r="C1292" s="262"/>
      <c r="D1292" s="262"/>
      <c r="E1292" s="262"/>
      <c r="F1292" s="262"/>
      <c r="G1292" s="262"/>
      <c r="H1292" s="262"/>
      <c r="I1292" s="262"/>
      <c r="J1292" s="262"/>
    </row>
    <row r="1293" spans="1:10" ht="11.25" customHeight="1" x14ac:dyDescent="0.25">
      <c r="A1293" s="263" t="s">
        <v>1506</v>
      </c>
      <c r="B1293" s="263"/>
      <c r="C1293" s="263"/>
      <c r="D1293" s="263"/>
      <c r="E1293" s="263"/>
      <c r="F1293" s="208"/>
      <c r="G1293" s="208"/>
      <c r="H1293" s="208"/>
      <c r="I1293" s="208"/>
      <c r="J1293" s="208"/>
    </row>
    <row r="1294" spans="1:10" ht="11.25" customHeight="1" x14ac:dyDescent="0.25">
      <c r="A1294" s="264" t="s">
        <v>1507</v>
      </c>
      <c r="B1294" s="264"/>
      <c r="C1294" s="264"/>
      <c r="D1294" s="203" t="s">
        <v>1508</v>
      </c>
      <c r="E1294" s="203" t="s">
        <v>1509</v>
      </c>
      <c r="F1294" s="208"/>
      <c r="G1294" s="208"/>
      <c r="H1294" s="208"/>
      <c r="I1294" s="208"/>
      <c r="J1294" s="208"/>
    </row>
    <row r="1295" spans="1:10" ht="11.25" customHeight="1" x14ac:dyDescent="0.25">
      <c r="A1295" s="257" t="s">
        <v>1510</v>
      </c>
      <c r="B1295" s="257"/>
      <c r="C1295" s="257"/>
      <c r="D1295" s="258">
        <v>128.33000000000001</v>
      </c>
      <c r="E1295" s="209">
        <v>68.95</v>
      </c>
      <c r="F1295" s="208"/>
      <c r="G1295" s="208"/>
      <c r="H1295" s="208"/>
      <c r="I1295" s="208"/>
      <c r="J1295" s="208"/>
    </row>
    <row r="1296" spans="1:10" ht="11.25" customHeight="1" x14ac:dyDescent="0.25">
      <c r="A1296" s="257" t="s">
        <v>1511</v>
      </c>
      <c r="B1296" s="257"/>
      <c r="C1296" s="257"/>
      <c r="D1296" s="258"/>
      <c r="E1296" s="209">
        <v>572.88</v>
      </c>
      <c r="F1296" s="208"/>
      <c r="G1296" s="208"/>
      <c r="H1296" s="208"/>
      <c r="I1296" s="208"/>
      <c r="J1296" s="208"/>
    </row>
    <row r="1297" spans="1:10" ht="11.25" customHeight="1" x14ac:dyDescent="0.25">
      <c r="A1297" s="257" t="s">
        <v>1512</v>
      </c>
      <c r="B1297" s="257"/>
      <c r="C1297" s="257"/>
      <c r="D1297" s="258"/>
      <c r="E1297" s="209">
        <v>0</v>
      </c>
      <c r="F1297" s="208"/>
      <c r="G1297" s="208"/>
      <c r="H1297" s="208"/>
      <c r="I1297" s="208"/>
      <c r="J1297" s="208"/>
    </row>
    <row r="1298" spans="1:10" ht="11.25" customHeight="1" x14ac:dyDescent="0.25">
      <c r="A1298" s="257" t="s">
        <v>1513</v>
      </c>
      <c r="B1298" s="257"/>
      <c r="C1298" s="257"/>
      <c r="D1298" s="258"/>
      <c r="E1298" s="209">
        <v>1</v>
      </c>
      <c r="F1298" s="208"/>
      <c r="G1298" s="208"/>
      <c r="H1298" s="208"/>
      <c r="I1298" s="208"/>
      <c r="J1298" s="208"/>
    </row>
    <row r="1299" spans="1:10" ht="11.25" customHeight="1" x14ac:dyDescent="0.25">
      <c r="A1299" s="257" t="s">
        <v>1514</v>
      </c>
      <c r="B1299" s="257"/>
      <c r="C1299" s="257"/>
      <c r="D1299" s="258"/>
      <c r="E1299" s="209">
        <v>68.95</v>
      </c>
      <c r="F1299" s="208"/>
      <c r="G1299" s="208"/>
      <c r="H1299" s="208"/>
      <c r="I1299" s="208"/>
      <c r="J1299" s="208"/>
    </row>
    <row r="1300" spans="1:10" ht="11.25" customHeight="1" x14ac:dyDescent="0.25">
      <c r="A1300" s="257" t="s">
        <v>1515</v>
      </c>
      <c r="B1300" s="257"/>
      <c r="C1300" s="257"/>
      <c r="D1300" s="258"/>
      <c r="E1300" s="209">
        <v>68.95</v>
      </c>
      <c r="F1300" s="208"/>
      <c r="G1300" s="208"/>
      <c r="H1300" s="208"/>
      <c r="I1300" s="208"/>
      <c r="J1300" s="208"/>
    </row>
    <row r="1301" spans="1:10" ht="11.25" customHeight="1" x14ac:dyDescent="0.25">
      <c r="A1301" s="257" t="s">
        <v>1516</v>
      </c>
      <c r="B1301" s="257"/>
      <c r="C1301" s="257"/>
      <c r="D1301" s="258"/>
      <c r="E1301" s="209">
        <v>641.83000000000004</v>
      </c>
      <c r="F1301" s="208"/>
      <c r="G1301" s="208"/>
      <c r="H1301" s="208"/>
      <c r="I1301" s="208"/>
      <c r="J1301" s="208"/>
    </row>
    <row r="1302" spans="1:10" ht="11.25" customHeight="1" x14ac:dyDescent="0.25">
      <c r="A1302" s="257" t="s">
        <v>1517</v>
      </c>
      <c r="B1302" s="257"/>
      <c r="C1302" s="257"/>
      <c r="D1302" s="258"/>
      <c r="E1302" s="209"/>
      <c r="F1302" s="208"/>
      <c r="G1302" s="208"/>
      <c r="H1302" s="208"/>
      <c r="I1302" s="208"/>
      <c r="J1302" s="208"/>
    </row>
    <row r="1303" spans="1:10" ht="11.25" customHeight="1" x14ac:dyDescent="0.25">
      <c r="A1303" s="259" t="s">
        <v>1518</v>
      </c>
      <c r="B1303" s="259"/>
      <c r="C1303" s="259"/>
      <c r="D1303" s="258"/>
      <c r="E1303" s="211">
        <f>SUM(E1301:E1302)</f>
        <v>641.83000000000004</v>
      </c>
      <c r="F1303" s="208"/>
      <c r="G1303" s="208"/>
      <c r="H1303" s="208"/>
      <c r="I1303" s="208"/>
      <c r="J1303" s="208"/>
    </row>
    <row r="1304" spans="1:10" x14ac:dyDescent="0.25">
      <c r="A1304" s="20"/>
      <c r="B1304" s="20"/>
      <c r="C1304" s="20"/>
      <c r="D1304" s="61"/>
      <c r="E1304" s="20"/>
      <c r="F1304" s="20"/>
      <c r="G1304" s="20"/>
      <c r="H1304" s="20"/>
      <c r="I1304" s="20"/>
      <c r="J1304" s="20"/>
    </row>
    <row r="1305" spans="1:10" x14ac:dyDescent="0.25">
      <c r="A1305" s="20"/>
      <c r="B1305" s="20"/>
      <c r="C1305" s="20"/>
      <c r="D1305" s="61"/>
      <c r="E1305" s="20"/>
      <c r="F1305" s="20"/>
      <c r="G1305" s="20"/>
      <c r="H1305" s="20"/>
      <c r="I1305" s="20"/>
      <c r="J1305" s="20"/>
    </row>
    <row r="1306" spans="1:10" x14ac:dyDescent="0.25">
      <c r="A1306" s="20"/>
      <c r="B1306" s="20"/>
      <c r="C1306" s="20"/>
      <c r="D1306" s="61"/>
      <c r="E1306" s="20"/>
      <c r="F1306" s="20"/>
      <c r="G1306" s="20"/>
      <c r="H1306" s="20"/>
      <c r="I1306" s="20"/>
      <c r="J1306" s="20"/>
    </row>
    <row r="1307" spans="1:10" x14ac:dyDescent="0.25">
      <c r="A1307" s="20"/>
      <c r="B1307" s="20"/>
      <c r="C1307" s="20"/>
      <c r="D1307" s="61"/>
      <c r="E1307" s="20"/>
      <c r="F1307" s="20"/>
      <c r="G1307" s="20"/>
      <c r="H1307" s="20"/>
      <c r="I1307" s="20"/>
      <c r="J1307" s="20"/>
    </row>
    <row r="1308" spans="1:10" x14ac:dyDescent="0.25">
      <c r="A1308" s="20"/>
      <c r="B1308" s="20"/>
      <c r="C1308" s="20"/>
      <c r="D1308" s="61"/>
      <c r="E1308" s="20"/>
      <c r="F1308" s="20"/>
      <c r="G1308" s="20"/>
      <c r="H1308" s="20"/>
      <c r="I1308" s="20"/>
      <c r="J1308" s="20"/>
    </row>
    <row r="1309" spans="1:10" x14ac:dyDescent="0.25">
      <c r="A1309" s="20"/>
      <c r="B1309" s="20"/>
      <c r="C1309" s="20"/>
      <c r="D1309" s="61"/>
      <c r="E1309" s="20"/>
      <c r="F1309" s="20"/>
      <c r="G1309" s="20"/>
      <c r="H1309" s="20"/>
      <c r="I1309" s="20"/>
      <c r="J1309" s="20"/>
    </row>
    <row r="1310" spans="1:10" x14ac:dyDescent="0.25">
      <c r="A1310" s="20"/>
      <c r="B1310" s="20"/>
      <c r="C1310" s="20"/>
      <c r="D1310" s="61"/>
      <c r="E1310" s="20"/>
      <c r="F1310" s="20"/>
      <c r="G1310" s="20"/>
      <c r="H1310" s="20"/>
      <c r="I1310" s="20"/>
      <c r="J1310" s="20"/>
    </row>
    <row r="1311" spans="1:10" x14ac:dyDescent="0.25">
      <c r="A1311" s="20"/>
      <c r="B1311" s="20"/>
      <c r="C1311" s="20"/>
      <c r="D1311" s="61"/>
      <c r="E1311" s="20"/>
      <c r="F1311" s="20"/>
      <c r="G1311" s="20"/>
      <c r="H1311" s="20"/>
      <c r="I1311" s="20"/>
      <c r="J1311" s="20"/>
    </row>
    <row r="1312" spans="1:10" x14ac:dyDescent="0.25">
      <c r="A1312" s="20"/>
      <c r="B1312" s="20"/>
      <c r="C1312" s="20"/>
      <c r="D1312" s="61"/>
      <c r="E1312" s="20"/>
      <c r="F1312" s="20"/>
      <c r="G1312" s="20"/>
      <c r="H1312" s="20"/>
      <c r="I1312" s="20"/>
      <c r="J1312" s="20"/>
    </row>
    <row r="1313" spans="1:10" x14ac:dyDescent="0.25">
      <c r="A1313" s="20"/>
      <c r="B1313" s="20"/>
      <c r="C1313" s="20"/>
      <c r="D1313" s="61"/>
      <c r="E1313" s="20"/>
      <c r="F1313" s="20"/>
      <c r="G1313" s="20"/>
      <c r="H1313" s="20"/>
      <c r="I1313" s="20"/>
      <c r="J1313" s="20"/>
    </row>
    <row r="1314" spans="1:10" x14ac:dyDescent="0.25">
      <c r="A1314" s="20"/>
      <c r="B1314" s="20"/>
      <c r="C1314" s="20"/>
      <c r="D1314" s="61"/>
      <c r="E1314" s="20"/>
      <c r="F1314" s="20"/>
      <c r="G1314" s="20"/>
      <c r="H1314" s="20"/>
      <c r="I1314" s="20"/>
      <c r="J1314" s="20"/>
    </row>
    <row r="1315" spans="1:10" x14ac:dyDescent="0.25">
      <c r="A1315" s="20"/>
      <c r="B1315" s="20"/>
      <c r="C1315" s="20"/>
      <c r="D1315" s="61"/>
      <c r="E1315" s="20"/>
      <c r="F1315" s="20"/>
      <c r="G1315" s="20"/>
      <c r="H1315" s="20"/>
      <c r="I1315" s="20"/>
      <c r="J1315" s="20"/>
    </row>
    <row r="1316" spans="1:10" x14ac:dyDescent="0.25">
      <c r="A1316" s="20"/>
      <c r="B1316" s="20"/>
      <c r="C1316" s="20"/>
      <c r="D1316" s="61"/>
      <c r="E1316" s="20"/>
      <c r="F1316" s="20"/>
      <c r="G1316" s="20"/>
      <c r="H1316" s="20"/>
      <c r="I1316" s="20"/>
      <c r="J1316" s="20"/>
    </row>
    <row r="1317" spans="1:10" x14ac:dyDescent="0.25">
      <c r="A1317" s="20"/>
      <c r="B1317" s="20"/>
      <c r="C1317" s="20"/>
      <c r="D1317" s="61"/>
      <c r="E1317" s="20"/>
      <c r="F1317" s="20"/>
      <c r="G1317" s="20"/>
      <c r="H1317" s="20"/>
      <c r="I1317" s="20"/>
      <c r="J1317" s="20"/>
    </row>
    <row r="1318" spans="1:10" x14ac:dyDescent="0.25">
      <c r="A1318" s="20"/>
      <c r="B1318" s="20"/>
      <c r="C1318" s="20"/>
      <c r="D1318" s="61"/>
      <c r="E1318" s="20"/>
      <c r="F1318" s="20"/>
      <c r="G1318" s="20"/>
      <c r="H1318" s="20"/>
      <c r="I1318" s="20"/>
      <c r="J1318" s="20"/>
    </row>
    <row r="1319" spans="1:10" x14ac:dyDescent="0.25">
      <c r="A1319" s="20"/>
      <c r="B1319" s="20"/>
      <c r="C1319" s="20"/>
      <c r="D1319" s="61"/>
      <c r="E1319" s="20"/>
      <c r="F1319" s="20"/>
      <c r="G1319" s="20"/>
      <c r="H1319" s="20"/>
      <c r="I1319" s="20"/>
      <c r="J1319" s="20"/>
    </row>
    <row r="1320" spans="1:10" ht="11.25" customHeight="1" x14ac:dyDescent="0.25">
      <c r="A1320" s="265" t="s">
        <v>1722</v>
      </c>
      <c r="B1320" s="265"/>
      <c r="C1320" s="265"/>
      <c r="D1320" s="265"/>
      <c r="E1320" s="265"/>
      <c r="F1320" s="265"/>
      <c r="G1320" s="265"/>
      <c r="H1320" s="266" t="s">
        <v>1476</v>
      </c>
      <c r="I1320" s="266"/>
      <c r="J1320" s="266"/>
    </row>
    <row r="1321" spans="1:10" ht="11.25" customHeight="1" x14ac:dyDescent="0.25">
      <c r="A1321" s="265" t="s">
        <v>1477</v>
      </c>
      <c r="B1321" s="265"/>
      <c r="C1321" s="265" t="s">
        <v>1723</v>
      </c>
      <c r="D1321" s="265"/>
      <c r="E1321" s="265" t="s">
        <v>1479</v>
      </c>
      <c r="F1321" s="265"/>
      <c r="G1321" s="265"/>
      <c r="H1321" s="266" t="s">
        <v>1480</v>
      </c>
      <c r="I1321" s="266"/>
      <c r="J1321" s="266"/>
    </row>
    <row r="1322" spans="1:10" x14ac:dyDescent="0.25">
      <c r="A1322" s="260"/>
      <c r="B1322" s="260"/>
      <c r="C1322" s="260"/>
      <c r="D1322" s="260"/>
      <c r="E1322" s="260"/>
      <c r="F1322" s="260"/>
      <c r="G1322" s="260"/>
      <c r="H1322" s="260"/>
      <c r="I1322" s="260"/>
      <c r="J1322" s="260"/>
    </row>
    <row r="1323" spans="1:10" x14ac:dyDescent="0.25">
      <c r="A1323" s="201" t="s">
        <v>1124</v>
      </c>
      <c r="B1323" s="202" t="s">
        <v>1481</v>
      </c>
      <c r="C1323" s="202" t="s">
        <v>1482</v>
      </c>
      <c r="D1323" s="203" t="s">
        <v>1483</v>
      </c>
      <c r="E1323" s="203" t="s">
        <v>1484</v>
      </c>
      <c r="F1323" s="203" t="s">
        <v>1485</v>
      </c>
      <c r="G1323" s="203" t="s">
        <v>1486</v>
      </c>
      <c r="H1323" s="203" t="s">
        <v>1487</v>
      </c>
      <c r="I1323" s="203" t="s">
        <v>1488</v>
      </c>
      <c r="J1323" s="203" t="s">
        <v>1489</v>
      </c>
    </row>
    <row r="1324" spans="1:10" x14ac:dyDescent="0.25">
      <c r="A1324" s="204" t="s">
        <v>1552</v>
      </c>
      <c r="B1324" s="205" t="s">
        <v>1491</v>
      </c>
      <c r="C1324" s="205" t="s">
        <v>1553</v>
      </c>
      <c r="D1324" s="206">
        <v>3.3330000000000002</v>
      </c>
      <c r="E1324" s="206">
        <v>1</v>
      </c>
      <c r="F1324" s="206">
        <v>6.42</v>
      </c>
      <c r="G1324" s="206">
        <v>0</v>
      </c>
      <c r="H1324" s="206">
        <v>14.66</v>
      </c>
      <c r="I1324" s="206" t="s">
        <v>1493</v>
      </c>
      <c r="J1324" s="206">
        <v>48.862000000000002</v>
      </c>
    </row>
    <row r="1325" spans="1:10" x14ac:dyDescent="0.25">
      <c r="A1325" s="204" t="s">
        <v>1494</v>
      </c>
      <c r="B1325" s="205" t="s">
        <v>1491</v>
      </c>
      <c r="C1325" s="205" t="s">
        <v>1495</v>
      </c>
      <c r="D1325" s="206">
        <v>3.3330000000000002</v>
      </c>
      <c r="E1325" s="206">
        <v>1</v>
      </c>
      <c r="F1325" s="206">
        <v>4.72</v>
      </c>
      <c r="G1325" s="206">
        <v>0</v>
      </c>
      <c r="H1325" s="206">
        <v>10.78</v>
      </c>
      <c r="I1325" s="206" t="s">
        <v>1493</v>
      </c>
      <c r="J1325" s="206">
        <v>35.93</v>
      </c>
    </row>
    <row r="1326" spans="1:10" ht="11.25" customHeight="1" x14ac:dyDescent="0.25">
      <c r="A1326" s="261" t="s">
        <v>1505</v>
      </c>
      <c r="B1326" s="261"/>
      <c r="C1326" s="261"/>
      <c r="D1326" s="261"/>
      <c r="E1326" s="261"/>
      <c r="F1326" s="261"/>
      <c r="G1326" s="261"/>
      <c r="H1326" s="261"/>
      <c r="I1326" s="261"/>
      <c r="J1326" s="207">
        <v>84.79</v>
      </c>
    </row>
    <row r="1327" spans="1:10" x14ac:dyDescent="0.25">
      <c r="A1327" s="262"/>
      <c r="B1327" s="262"/>
      <c r="C1327" s="262"/>
      <c r="D1327" s="262"/>
      <c r="E1327" s="262"/>
      <c r="F1327" s="262"/>
      <c r="G1327" s="262"/>
      <c r="H1327" s="262"/>
      <c r="I1327" s="262"/>
      <c r="J1327" s="262"/>
    </row>
    <row r="1328" spans="1:10" x14ac:dyDescent="0.25">
      <c r="A1328" s="201" t="s">
        <v>1496</v>
      </c>
      <c r="B1328" s="202" t="s">
        <v>1481</v>
      </c>
      <c r="C1328" s="202" t="s">
        <v>1482</v>
      </c>
      <c r="D1328" s="203" t="s">
        <v>1483</v>
      </c>
      <c r="E1328" s="203" t="s">
        <v>1484</v>
      </c>
      <c r="F1328" s="203" t="s">
        <v>1485</v>
      </c>
      <c r="G1328" s="203" t="s">
        <v>1486</v>
      </c>
      <c r="H1328" s="203" t="s">
        <v>1487</v>
      </c>
      <c r="I1328" s="203" t="s">
        <v>1488</v>
      </c>
      <c r="J1328" s="203" t="s">
        <v>1489</v>
      </c>
    </row>
    <row r="1329" spans="1:10" x14ac:dyDescent="0.25">
      <c r="A1329" s="204" t="s">
        <v>1554</v>
      </c>
      <c r="B1329" s="205" t="s">
        <v>30</v>
      </c>
      <c r="C1329" s="205" t="s">
        <v>1555</v>
      </c>
      <c r="D1329" s="206">
        <v>8.6999999999999994E-3</v>
      </c>
      <c r="E1329" s="206">
        <v>1</v>
      </c>
      <c r="F1329" s="206">
        <v>63.75</v>
      </c>
      <c r="G1329" s="206">
        <v>0</v>
      </c>
      <c r="H1329" s="206">
        <v>63.75</v>
      </c>
      <c r="I1329" s="206" t="s">
        <v>1493</v>
      </c>
      <c r="J1329" s="206">
        <v>0.55500000000000005</v>
      </c>
    </row>
    <row r="1330" spans="1:10" x14ac:dyDescent="0.25">
      <c r="A1330" s="204" t="s">
        <v>1556</v>
      </c>
      <c r="B1330" s="205" t="s">
        <v>201</v>
      </c>
      <c r="C1330" s="205" t="s">
        <v>1557</v>
      </c>
      <c r="D1330" s="206">
        <v>3.78</v>
      </c>
      <c r="E1330" s="206">
        <v>1</v>
      </c>
      <c r="F1330" s="206">
        <v>0.34</v>
      </c>
      <c r="G1330" s="206">
        <v>0</v>
      </c>
      <c r="H1330" s="206">
        <v>0.34</v>
      </c>
      <c r="I1330" s="206" t="s">
        <v>1493</v>
      </c>
      <c r="J1330" s="206">
        <v>1.2849999999999999</v>
      </c>
    </row>
    <row r="1331" spans="1:10" x14ac:dyDescent="0.25">
      <c r="A1331" s="204" t="s">
        <v>1724</v>
      </c>
      <c r="B1331" s="205" t="s">
        <v>35</v>
      </c>
      <c r="C1331" s="205" t="s">
        <v>1725</v>
      </c>
      <c r="D1331" s="206">
        <v>1</v>
      </c>
      <c r="E1331" s="206">
        <v>1</v>
      </c>
      <c r="F1331" s="206">
        <v>193.14</v>
      </c>
      <c r="G1331" s="206">
        <v>0</v>
      </c>
      <c r="H1331" s="206">
        <v>193.14</v>
      </c>
      <c r="I1331" s="206" t="s">
        <v>1493</v>
      </c>
      <c r="J1331" s="206">
        <v>193.14</v>
      </c>
    </row>
    <row r="1332" spans="1:10" ht="11.25" customHeight="1" x14ac:dyDescent="0.25">
      <c r="A1332" s="261" t="s">
        <v>1505</v>
      </c>
      <c r="B1332" s="261"/>
      <c r="C1332" s="261"/>
      <c r="D1332" s="261"/>
      <c r="E1332" s="261"/>
      <c r="F1332" s="261"/>
      <c r="G1332" s="261"/>
      <c r="H1332" s="261"/>
      <c r="I1332" s="261"/>
      <c r="J1332" s="207">
        <v>194.98</v>
      </c>
    </row>
    <row r="1333" spans="1:10" x14ac:dyDescent="0.25">
      <c r="A1333" s="262"/>
      <c r="B1333" s="262"/>
      <c r="C1333" s="262"/>
      <c r="D1333" s="262"/>
      <c r="E1333" s="262"/>
      <c r="F1333" s="262"/>
      <c r="G1333" s="262"/>
      <c r="H1333" s="262"/>
      <c r="I1333" s="262"/>
      <c r="J1333" s="262"/>
    </row>
    <row r="1334" spans="1:10" ht="11.25" customHeight="1" x14ac:dyDescent="0.25">
      <c r="A1334" s="263" t="s">
        <v>1506</v>
      </c>
      <c r="B1334" s="263"/>
      <c r="C1334" s="263"/>
      <c r="D1334" s="263"/>
      <c r="E1334" s="263"/>
      <c r="F1334" s="208"/>
      <c r="G1334" s="208"/>
      <c r="H1334" s="208"/>
      <c r="I1334" s="208"/>
      <c r="J1334" s="208"/>
    </row>
    <row r="1335" spans="1:10" ht="11.25" customHeight="1" x14ac:dyDescent="0.25">
      <c r="A1335" s="264" t="s">
        <v>1507</v>
      </c>
      <c r="B1335" s="264"/>
      <c r="C1335" s="264"/>
      <c r="D1335" s="203" t="s">
        <v>1508</v>
      </c>
      <c r="E1335" s="203" t="s">
        <v>1509</v>
      </c>
      <c r="F1335" s="208"/>
      <c r="G1335" s="208"/>
      <c r="H1335" s="208"/>
      <c r="I1335" s="208"/>
      <c r="J1335" s="208"/>
    </row>
    <row r="1336" spans="1:10" ht="11.25" customHeight="1" x14ac:dyDescent="0.25">
      <c r="A1336" s="257" t="s">
        <v>1510</v>
      </c>
      <c r="B1336" s="257"/>
      <c r="C1336" s="257"/>
      <c r="D1336" s="258">
        <v>128.33000000000001</v>
      </c>
      <c r="E1336" s="209">
        <v>84.79</v>
      </c>
      <c r="F1336" s="208"/>
      <c r="G1336" s="208"/>
      <c r="H1336" s="208"/>
      <c r="I1336" s="208"/>
      <c r="J1336" s="208"/>
    </row>
    <row r="1337" spans="1:10" ht="11.25" customHeight="1" x14ac:dyDescent="0.25">
      <c r="A1337" s="257" t="s">
        <v>1511</v>
      </c>
      <c r="B1337" s="257"/>
      <c r="C1337" s="257"/>
      <c r="D1337" s="258"/>
      <c r="E1337" s="209">
        <v>194.98</v>
      </c>
      <c r="F1337" s="208"/>
      <c r="G1337" s="208"/>
      <c r="H1337" s="208"/>
      <c r="I1337" s="208"/>
      <c r="J1337" s="208"/>
    </row>
    <row r="1338" spans="1:10" ht="11.25" customHeight="1" x14ac:dyDescent="0.25">
      <c r="A1338" s="257" t="s">
        <v>1512</v>
      </c>
      <c r="B1338" s="257"/>
      <c r="C1338" s="257"/>
      <c r="D1338" s="258"/>
      <c r="E1338" s="209">
        <v>0</v>
      </c>
      <c r="F1338" s="208"/>
      <c r="G1338" s="208"/>
      <c r="H1338" s="208"/>
      <c r="I1338" s="208"/>
      <c r="J1338" s="208"/>
    </row>
    <row r="1339" spans="1:10" ht="11.25" customHeight="1" x14ac:dyDescent="0.25">
      <c r="A1339" s="257" t="s">
        <v>1513</v>
      </c>
      <c r="B1339" s="257"/>
      <c r="C1339" s="257"/>
      <c r="D1339" s="258"/>
      <c r="E1339" s="209">
        <v>1</v>
      </c>
      <c r="F1339" s="208"/>
      <c r="G1339" s="208"/>
      <c r="H1339" s="208"/>
      <c r="I1339" s="208"/>
      <c r="J1339" s="208"/>
    </row>
    <row r="1340" spans="1:10" ht="11.25" customHeight="1" x14ac:dyDescent="0.25">
      <c r="A1340" s="257" t="s">
        <v>1514</v>
      </c>
      <c r="B1340" s="257"/>
      <c r="C1340" s="257"/>
      <c r="D1340" s="258"/>
      <c r="E1340" s="209">
        <v>84.79</v>
      </c>
      <c r="F1340" s="208"/>
      <c r="G1340" s="208"/>
      <c r="H1340" s="208"/>
      <c r="I1340" s="208"/>
      <c r="J1340" s="208"/>
    </row>
    <row r="1341" spans="1:10" ht="11.25" customHeight="1" x14ac:dyDescent="0.25">
      <c r="A1341" s="257" t="s">
        <v>1515</v>
      </c>
      <c r="B1341" s="257"/>
      <c r="C1341" s="257"/>
      <c r="D1341" s="258"/>
      <c r="E1341" s="209">
        <v>84.79</v>
      </c>
      <c r="F1341" s="208"/>
      <c r="G1341" s="208"/>
      <c r="H1341" s="208"/>
      <c r="I1341" s="208"/>
      <c r="J1341" s="208"/>
    </row>
    <row r="1342" spans="1:10" ht="11.25" customHeight="1" x14ac:dyDescent="0.25">
      <c r="A1342" s="257" t="s">
        <v>1516</v>
      </c>
      <c r="B1342" s="257"/>
      <c r="C1342" s="257"/>
      <c r="D1342" s="258"/>
      <c r="E1342" s="209">
        <v>279.77</v>
      </c>
      <c r="F1342" s="208"/>
      <c r="G1342" s="208"/>
      <c r="H1342" s="208"/>
      <c r="I1342" s="208"/>
      <c r="J1342" s="208"/>
    </row>
    <row r="1343" spans="1:10" ht="11.25" customHeight="1" x14ac:dyDescent="0.25">
      <c r="A1343" s="257" t="s">
        <v>1517</v>
      </c>
      <c r="B1343" s="257"/>
      <c r="C1343" s="257"/>
      <c r="D1343" s="258"/>
      <c r="E1343" s="209"/>
      <c r="F1343" s="208"/>
      <c r="G1343" s="208"/>
      <c r="H1343" s="208"/>
      <c r="I1343" s="208"/>
      <c r="J1343" s="208"/>
    </row>
    <row r="1344" spans="1:10" ht="11.25" customHeight="1" x14ac:dyDescent="0.25">
      <c r="A1344" s="259" t="s">
        <v>1518</v>
      </c>
      <c r="B1344" s="259"/>
      <c r="C1344" s="259"/>
      <c r="D1344" s="258"/>
      <c r="E1344" s="211">
        <f>SUM(E1342:E1343)</f>
        <v>279.77</v>
      </c>
      <c r="F1344" s="208"/>
      <c r="G1344" s="208"/>
      <c r="H1344" s="208"/>
      <c r="I1344" s="208"/>
      <c r="J1344" s="208"/>
    </row>
    <row r="1345" spans="1:10" x14ac:dyDescent="0.25">
      <c r="A1345" s="20"/>
      <c r="B1345" s="20"/>
      <c r="C1345" s="20"/>
      <c r="D1345" s="61"/>
      <c r="E1345" s="20"/>
      <c r="F1345" s="20"/>
      <c r="G1345" s="20"/>
      <c r="H1345" s="20"/>
      <c r="I1345" s="20"/>
      <c r="J1345" s="20"/>
    </row>
    <row r="1346" spans="1:10" x14ac:dyDescent="0.25">
      <c r="A1346" s="20"/>
      <c r="B1346" s="20"/>
      <c r="C1346" s="20"/>
      <c r="D1346" s="61"/>
      <c r="E1346" s="20"/>
      <c r="F1346" s="20"/>
      <c r="G1346" s="20"/>
      <c r="H1346" s="20"/>
      <c r="I1346" s="20"/>
      <c r="J1346" s="20"/>
    </row>
    <row r="1347" spans="1:10" x14ac:dyDescent="0.25">
      <c r="A1347" s="20"/>
      <c r="B1347" s="20"/>
      <c r="C1347" s="20"/>
      <c r="D1347" s="61"/>
      <c r="E1347" s="20"/>
      <c r="F1347" s="20"/>
      <c r="G1347" s="20"/>
      <c r="H1347" s="20"/>
      <c r="I1347" s="20"/>
      <c r="J1347" s="20"/>
    </row>
    <row r="1348" spans="1:10" x14ac:dyDescent="0.25">
      <c r="A1348" s="20"/>
      <c r="B1348" s="20"/>
      <c r="C1348" s="20"/>
      <c r="D1348" s="61"/>
      <c r="E1348" s="20"/>
      <c r="F1348" s="20"/>
      <c r="G1348" s="20"/>
      <c r="H1348" s="20"/>
      <c r="I1348" s="20"/>
      <c r="J1348" s="20"/>
    </row>
    <row r="1349" spans="1:10" x14ac:dyDescent="0.25">
      <c r="A1349" s="20"/>
      <c r="B1349" s="20"/>
      <c r="C1349" s="20"/>
      <c r="D1349" s="61"/>
      <c r="E1349" s="20"/>
      <c r="F1349" s="20"/>
      <c r="G1349" s="20"/>
      <c r="H1349" s="20"/>
      <c r="I1349" s="20"/>
      <c r="J1349" s="20"/>
    </row>
    <row r="1350" spans="1:10" x14ac:dyDescent="0.25">
      <c r="A1350" s="20"/>
      <c r="B1350" s="20"/>
      <c r="C1350" s="20"/>
      <c r="D1350" s="61"/>
      <c r="E1350" s="20"/>
      <c r="F1350" s="20"/>
      <c r="G1350" s="20"/>
      <c r="H1350" s="20"/>
      <c r="I1350" s="20"/>
      <c r="J1350" s="20"/>
    </row>
    <row r="1351" spans="1:10" x14ac:dyDescent="0.25">
      <c r="A1351" s="20"/>
      <c r="B1351" s="20"/>
      <c r="C1351" s="20"/>
      <c r="D1351" s="61"/>
      <c r="E1351" s="20"/>
      <c r="F1351" s="20"/>
      <c r="G1351" s="20"/>
      <c r="H1351" s="20"/>
      <c r="I1351" s="20"/>
      <c r="J1351" s="20"/>
    </row>
    <row r="1352" spans="1:10" x14ac:dyDescent="0.25">
      <c r="A1352" s="20"/>
      <c r="B1352" s="20"/>
      <c r="C1352" s="20"/>
      <c r="D1352" s="61"/>
      <c r="E1352" s="20"/>
      <c r="F1352" s="20"/>
      <c r="G1352" s="20"/>
      <c r="H1352" s="20"/>
      <c r="I1352" s="20"/>
      <c r="J1352" s="20"/>
    </row>
    <row r="1353" spans="1:10" x14ac:dyDescent="0.25">
      <c r="A1353" s="20"/>
      <c r="B1353" s="20"/>
      <c r="C1353" s="20"/>
      <c r="D1353" s="61"/>
      <c r="E1353" s="20"/>
      <c r="F1353" s="20"/>
      <c r="G1353" s="20"/>
      <c r="H1353" s="20"/>
      <c r="I1353" s="20"/>
      <c r="J1353" s="20"/>
    </row>
    <row r="1354" spans="1:10" x14ac:dyDescent="0.25">
      <c r="A1354" s="20"/>
      <c r="B1354" s="20"/>
      <c r="C1354" s="20"/>
      <c r="D1354" s="61"/>
      <c r="E1354" s="20"/>
      <c r="F1354" s="20"/>
      <c r="G1354" s="20"/>
      <c r="H1354" s="20"/>
      <c r="I1354" s="20"/>
      <c r="J1354" s="20"/>
    </row>
    <row r="1355" spans="1:10" x14ac:dyDescent="0.25">
      <c r="A1355" s="20"/>
      <c r="B1355" s="20"/>
      <c r="C1355" s="20"/>
      <c r="D1355" s="61"/>
      <c r="E1355" s="20"/>
      <c r="F1355" s="20"/>
      <c r="G1355" s="20"/>
      <c r="H1355" s="20"/>
      <c r="I1355" s="20"/>
      <c r="J1355" s="20"/>
    </row>
    <row r="1356" spans="1:10" x14ac:dyDescent="0.25">
      <c r="A1356" s="20"/>
      <c r="B1356" s="20"/>
      <c r="C1356" s="20"/>
      <c r="D1356" s="61"/>
      <c r="E1356" s="20"/>
      <c r="F1356" s="20"/>
      <c r="G1356" s="20"/>
      <c r="H1356" s="20"/>
      <c r="I1356" s="20"/>
      <c r="J1356" s="20"/>
    </row>
    <row r="1357" spans="1:10" x14ac:dyDescent="0.25">
      <c r="A1357" s="20"/>
      <c r="B1357" s="20"/>
      <c r="C1357" s="20"/>
      <c r="D1357" s="61"/>
      <c r="E1357" s="20"/>
      <c r="F1357" s="20"/>
      <c r="G1357" s="20"/>
      <c r="H1357" s="20"/>
      <c r="I1357" s="20"/>
      <c r="J1357" s="20"/>
    </row>
    <row r="1358" spans="1:10" x14ac:dyDescent="0.25">
      <c r="A1358" s="20"/>
      <c r="B1358" s="20"/>
      <c r="C1358" s="20"/>
      <c r="D1358" s="61"/>
      <c r="E1358" s="20"/>
      <c r="F1358" s="20"/>
      <c r="G1358" s="20"/>
      <c r="H1358" s="20"/>
      <c r="I1358" s="20"/>
      <c r="J1358" s="20"/>
    </row>
    <row r="1359" spans="1:10" x14ac:dyDescent="0.25">
      <c r="A1359" s="20"/>
      <c r="B1359" s="20"/>
      <c r="C1359" s="20"/>
      <c r="D1359" s="61"/>
      <c r="E1359" s="20"/>
      <c r="F1359" s="20"/>
      <c r="G1359" s="20"/>
      <c r="H1359" s="20"/>
      <c r="I1359" s="20"/>
      <c r="J1359" s="20"/>
    </row>
    <row r="1360" spans="1:10" x14ac:dyDescent="0.25">
      <c r="A1360" s="20"/>
      <c r="B1360" s="20"/>
      <c r="C1360" s="20"/>
      <c r="D1360" s="61"/>
      <c r="E1360" s="20"/>
      <c r="F1360" s="20"/>
      <c r="G1360" s="20"/>
      <c r="H1360" s="20"/>
      <c r="I1360" s="20"/>
      <c r="J1360" s="20"/>
    </row>
    <row r="1361" spans="1:10" x14ac:dyDescent="0.25">
      <c r="A1361" s="20"/>
      <c r="B1361" s="20"/>
      <c r="C1361" s="20"/>
      <c r="D1361" s="61"/>
      <c r="E1361" s="20"/>
      <c r="F1361" s="20"/>
      <c r="G1361" s="20"/>
      <c r="H1361" s="20"/>
      <c r="I1361" s="20"/>
      <c r="J1361" s="20"/>
    </row>
    <row r="1362" spans="1:10" x14ac:dyDescent="0.25">
      <c r="A1362" s="20"/>
      <c r="B1362" s="20"/>
      <c r="C1362" s="20"/>
      <c r="D1362" s="61"/>
      <c r="E1362" s="20"/>
      <c r="F1362" s="20"/>
      <c r="G1362" s="20"/>
      <c r="H1362" s="20"/>
      <c r="I1362" s="20"/>
      <c r="J1362" s="20"/>
    </row>
    <row r="1363" spans="1:10" x14ac:dyDescent="0.25">
      <c r="A1363" s="20"/>
      <c r="B1363" s="20"/>
      <c r="C1363" s="20"/>
      <c r="D1363" s="61"/>
      <c r="E1363" s="20"/>
      <c r="F1363" s="20"/>
      <c r="G1363" s="20"/>
      <c r="H1363" s="20"/>
      <c r="I1363" s="20"/>
      <c r="J1363" s="20"/>
    </row>
    <row r="1364" spans="1:10" x14ac:dyDescent="0.25">
      <c r="A1364" s="20"/>
      <c r="B1364" s="20"/>
      <c r="C1364" s="20"/>
      <c r="D1364" s="61"/>
      <c r="E1364" s="20"/>
      <c r="F1364" s="20"/>
      <c r="G1364" s="20"/>
      <c r="H1364" s="20"/>
      <c r="I1364" s="20"/>
      <c r="J1364" s="20"/>
    </row>
    <row r="1365" spans="1:10" x14ac:dyDescent="0.25">
      <c r="A1365" s="20"/>
      <c r="B1365" s="20"/>
      <c r="C1365" s="20"/>
      <c r="D1365" s="61"/>
      <c r="E1365" s="20"/>
      <c r="F1365" s="20"/>
      <c r="G1365" s="20"/>
      <c r="H1365" s="20"/>
      <c r="I1365" s="20"/>
      <c r="J1365" s="20"/>
    </row>
    <row r="1366" spans="1:10" ht="11.25" customHeight="1" x14ac:dyDescent="0.25">
      <c r="A1366" s="265" t="s">
        <v>1726</v>
      </c>
      <c r="B1366" s="265"/>
      <c r="C1366" s="265"/>
      <c r="D1366" s="265"/>
      <c r="E1366" s="265"/>
      <c r="F1366" s="265"/>
      <c r="G1366" s="265"/>
      <c r="H1366" s="266" t="s">
        <v>1585</v>
      </c>
      <c r="I1366" s="266"/>
      <c r="J1366" s="266"/>
    </row>
    <row r="1367" spans="1:10" ht="11.25" customHeight="1" x14ac:dyDescent="0.25">
      <c r="A1367" s="265" t="s">
        <v>1477</v>
      </c>
      <c r="B1367" s="265"/>
      <c r="C1367" s="265" t="s">
        <v>1727</v>
      </c>
      <c r="D1367" s="265"/>
      <c r="E1367" s="265" t="s">
        <v>1479</v>
      </c>
      <c r="F1367" s="265"/>
      <c r="G1367" s="265"/>
      <c r="H1367" s="266" t="s">
        <v>1480</v>
      </c>
      <c r="I1367" s="266"/>
      <c r="J1367" s="266"/>
    </row>
    <row r="1368" spans="1:10" x14ac:dyDescent="0.25">
      <c r="A1368" s="260"/>
      <c r="B1368" s="260"/>
      <c r="C1368" s="260"/>
      <c r="D1368" s="260"/>
      <c r="E1368" s="260"/>
      <c r="F1368" s="260"/>
      <c r="G1368" s="260"/>
      <c r="H1368" s="260"/>
      <c r="I1368" s="260"/>
      <c r="J1368" s="260"/>
    </row>
    <row r="1369" spans="1:10" x14ac:dyDescent="0.25">
      <c r="A1369" s="201" t="s">
        <v>1124</v>
      </c>
      <c r="B1369" s="202" t="s">
        <v>1481</v>
      </c>
      <c r="C1369" s="202" t="s">
        <v>1482</v>
      </c>
      <c r="D1369" s="203" t="s">
        <v>1483</v>
      </c>
      <c r="E1369" s="203" t="s">
        <v>1484</v>
      </c>
      <c r="F1369" s="203" t="s">
        <v>1485</v>
      </c>
      <c r="G1369" s="203" t="s">
        <v>1486</v>
      </c>
      <c r="H1369" s="203" t="s">
        <v>1487</v>
      </c>
      <c r="I1369" s="203" t="s">
        <v>1488</v>
      </c>
      <c r="J1369" s="203" t="s">
        <v>1489</v>
      </c>
    </row>
    <row r="1370" spans="1:10" x14ac:dyDescent="0.25">
      <c r="A1370" s="204" t="s">
        <v>1534</v>
      </c>
      <c r="B1370" s="205" t="s">
        <v>1491</v>
      </c>
      <c r="C1370" s="205" t="s">
        <v>1535</v>
      </c>
      <c r="D1370" s="206">
        <v>0.65</v>
      </c>
      <c r="E1370" s="206">
        <v>1</v>
      </c>
      <c r="F1370" s="206">
        <v>5.42</v>
      </c>
      <c r="G1370" s="206">
        <v>0</v>
      </c>
      <c r="H1370" s="206">
        <v>12.38</v>
      </c>
      <c r="I1370" s="206" t="s">
        <v>1493</v>
      </c>
      <c r="J1370" s="206">
        <v>8.0470000000000006</v>
      </c>
    </row>
    <row r="1371" spans="1:10" x14ac:dyDescent="0.25">
      <c r="A1371" s="204" t="s">
        <v>1599</v>
      </c>
      <c r="B1371" s="205" t="s">
        <v>1491</v>
      </c>
      <c r="C1371" s="205" t="s">
        <v>1600</v>
      </c>
      <c r="D1371" s="206">
        <v>0.65</v>
      </c>
      <c r="E1371" s="206">
        <v>1</v>
      </c>
      <c r="F1371" s="206">
        <v>6.42</v>
      </c>
      <c r="G1371" s="206">
        <v>0</v>
      </c>
      <c r="H1371" s="206">
        <v>14.66</v>
      </c>
      <c r="I1371" s="206" t="s">
        <v>1493</v>
      </c>
      <c r="J1371" s="206">
        <v>9.5289999999999999</v>
      </c>
    </row>
    <row r="1372" spans="1:10" ht="11.25" customHeight="1" x14ac:dyDescent="0.25">
      <c r="A1372" s="261" t="s">
        <v>1505</v>
      </c>
      <c r="B1372" s="261"/>
      <c r="C1372" s="261"/>
      <c r="D1372" s="261"/>
      <c r="E1372" s="261"/>
      <c r="F1372" s="261"/>
      <c r="G1372" s="261"/>
      <c r="H1372" s="261"/>
      <c r="I1372" s="261"/>
      <c r="J1372" s="207">
        <v>17.579999999999998</v>
      </c>
    </row>
    <row r="1373" spans="1:10" x14ac:dyDescent="0.25">
      <c r="A1373" s="262"/>
      <c r="B1373" s="262"/>
      <c r="C1373" s="262"/>
      <c r="D1373" s="262"/>
      <c r="E1373" s="262"/>
      <c r="F1373" s="262"/>
      <c r="G1373" s="262"/>
      <c r="H1373" s="262"/>
      <c r="I1373" s="262"/>
      <c r="J1373" s="262"/>
    </row>
    <row r="1374" spans="1:10" x14ac:dyDescent="0.25">
      <c r="A1374" s="201" t="s">
        <v>1496</v>
      </c>
      <c r="B1374" s="202" t="s">
        <v>1481</v>
      </c>
      <c r="C1374" s="202" t="s">
        <v>1482</v>
      </c>
      <c r="D1374" s="203" t="s">
        <v>1483</v>
      </c>
      <c r="E1374" s="203" t="s">
        <v>1484</v>
      </c>
      <c r="F1374" s="203" t="s">
        <v>1485</v>
      </c>
      <c r="G1374" s="203" t="s">
        <v>1486</v>
      </c>
      <c r="H1374" s="203" t="s">
        <v>1487</v>
      </c>
      <c r="I1374" s="203" t="s">
        <v>1488</v>
      </c>
      <c r="J1374" s="203" t="s">
        <v>1489</v>
      </c>
    </row>
    <row r="1375" spans="1:10" x14ac:dyDescent="0.25">
      <c r="A1375" s="204" t="s">
        <v>1728</v>
      </c>
      <c r="B1375" s="205" t="s">
        <v>53</v>
      </c>
      <c r="C1375" s="205" t="s">
        <v>1729</v>
      </c>
      <c r="D1375" s="206">
        <v>1</v>
      </c>
      <c r="E1375" s="206">
        <v>1</v>
      </c>
      <c r="F1375" s="206">
        <v>76.98</v>
      </c>
      <c r="G1375" s="206">
        <v>0</v>
      </c>
      <c r="H1375" s="206">
        <v>76.98</v>
      </c>
      <c r="I1375" s="206" t="s">
        <v>1493</v>
      </c>
      <c r="J1375" s="206">
        <v>76.98</v>
      </c>
    </row>
    <row r="1376" spans="1:10" x14ac:dyDescent="0.25">
      <c r="A1376" s="204" t="s">
        <v>1469</v>
      </c>
      <c r="B1376" s="205" t="s">
        <v>300</v>
      </c>
      <c r="C1376" s="205" t="s">
        <v>1721</v>
      </c>
      <c r="D1376" s="206">
        <v>0.28000000000000003</v>
      </c>
      <c r="E1376" s="206">
        <v>1</v>
      </c>
      <c r="F1376" s="206">
        <v>0.16</v>
      </c>
      <c r="G1376" s="206">
        <v>0</v>
      </c>
      <c r="H1376" s="206">
        <v>0.16</v>
      </c>
      <c r="I1376" s="206" t="s">
        <v>1493</v>
      </c>
      <c r="J1376" s="206">
        <v>4.4999999999999998E-2</v>
      </c>
    </row>
    <row r="1377" spans="1:10" ht="11.25" customHeight="1" x14ac:dyDescent="0.25">
      <c r="A1377" s="261" t="s">
        <v>1505</v>
      </c>
      <c r="B1377" s="261"/>
      <c r="C1377" s="261"/>
      <c r="D1377" s="261"/>
      <c r="E1377" s="261"/>
      <c r="F1377" s="261"/>
      <c r="G1377" s="261"/>
      <c r="H1377" s="261"/>
      <c r="I1377" s="261"/>
      <c r="J1377" s="207">
        <v>77.02</v>
      </c>
    </row>
    <row r="1378" spans="1:10" x14ac:dyDescent="0.25">
      <c r="A1378" s="262"/>
      <c r="B1378" s="262"/>
      <c r="C1378" s="262"/>
      <c r="D1378" s="262"/>
      <c r="E1378" s="262"/>
      <c r="F1378" s="262"/>
      <c r="G1378" s="262"/>
      <c r="H1378" s="262"/>
      <c r="I1378" s="262"/>
      <c r="J1378" s="262"/>
    </row>
    <row r="1379" spans="1:10" ht="11.25" customHeight="1" x14ac:dyDescent="0.25">
      <c r="A1379" s="263" t="s">
        <v>1506</v>
      </c>
      <c r="B1379" s="263"/>
      <c r="C1379" s="263"/>
      <c r="D1379" s="263"/>
      <c r="E1379" s="263"/>
      <c r="F1379" s="208"/>
      <c r="G1379" s="208"/>
      <c r="H1379" s="208"/>
      <c r="I1379" s="208"/>
      <c r="J1379" s="208"/>
    </row>
    <row r="1380" spans="1:10" ht="11.25" customHeight="1" x14ac:dyDescent="0.25">
      <c r="A1380" s="264" t="s">
        <v>1507</v>
      </c>
      <c r="B1380" s="264"/>
      <c r="C1380" s="264"/>
      <c r="D1380" s="203" t="s">
        <v>1508</v>
      </c>
      <c r="E1380" s="203" t="s">
        <v>1509</v>
      </c>
      <c r="F1380" s="208"/>
      <c r="G1380" s="208"/>
      <c r="H1380" s="208"/>
      <c r="I1380" s="208"/>
      <c r="J1380" s="208"/>
    </row>
    <row r="1381" spans="1:10" ht="11.25" customHeight="1" x14ac:dyDescent="0.25">
      <c r="A1381" s="257" t="s">
        <v>1510</v>
      </c>
      <c r="B1381" s="257"/>
      <c r="C1381" s="257"/>
      <c r="D1381" s="258">
        <v>128.33000000000001</v>
      </c>
      <c r="E1381" s="209">
        <v>17.579999999999998</v>
      </c>
      <c r="F1381" s="208"/>
      <c r="G1381" s="208"/>
      <c r="H1381" s="208"/>
      <c r="I1381" s="208"/>
      <c r="J1381" s="208"/>
    </row>
    <row r="1382" spans="1:10" ht="11.25" customHeight="1" x14ac:dyDescent="0.25">
      <c r="A1382" s="257" t="s">
        <v>1511</v>
      </c>
      <c r="B1382" s="257"/>
      <c r="C1382" s="257"/>
      <c r="D1382" s="258"/>
      <c r="E1382" s="209">
        <v>77.03</v>
      </c>
      <c r="F1382" s="208"/>
      <c r="G1382" s="208"/>
      <c r="H1382" s="208"/>
      <c r="I1382" s="208"/>
      <c r="J1382" s="208"/>
    </row>
    <row r="1383" spans="1:10" ht="11.25" customHeight="1" x14ac:dyDescent="0.25">
      <c r="A1383" s="257" t="s">
        <v>1512</v>
      </c>
      <c r="B1383" s="257"/>
      <c r="C1383" s="257"/>
      <c r="D1383" s="258"/>
      <c r="E1383" s="209">
        <v>0</v>
      </c>
      <c r="F1383" s="208"/>
      <c r="G1383" s="208"/>
      <c r="H1383" s="208"/>
      <c r="I1383" s="208"/>
      <c r="J1383" s="208"/>
    </row>
    <row r="1384" spans="1:10" ht="11.25" customHeight="1" x14ac:dyDescent="0.25">
      <c r="A1384" s="257" t="s">
        <v>1513</v>
      </c>
      <c r="B1384" s="257"/>
      <c r="C1384" s="257"/>
      <c r="D1384" s="258"/>
      <c r="E1384" s="209">
        <v>1</v>
      </c>
      <c r="F1384" s="208"/>
      <c r="G1384" s="208"/>
      <c r="H1384" s="208"/>
      <c r="I1384" s="208"/>
      <c r="J1384" s="208"/>
    </row>
    <row r="1385" spans="1:10" ht="11.25" customHeight="1" x14ac:dyDescent="0.25">
      <c r="A1385" s="257" t="s">
        <v>1514</v>
      </c>
      <c r="B1385" s="257"/>
      <c r="C1385" s="257"/>
      <c r="D1385" s="258"/>
      <c r="E1385" s="209">
        <v>17.579999999999998</v>
      </c>
      <c r="F1385" s="208"/>
      <c r="G1385" s="208"/>
      <c r="H1385" s="208"/>
      <c r="I1385" s="208"/>
      <c r="J1385" s="208"/>
    </row>
    <row r="1386" spans="1:10" ht="11.25" customHeight="1" x14ac:dyDescent="0.25">
      <c r="A1386" s="257" t="s">
        <v>1515</v>
      </c>
      <c r="B1386" s="257"/>
      <c r="C1386" s="257"/>
      <c r="D1386" s="258"/>
      <c r="E1386" s="209">
        <v>17.579999999999998</v>
      </c>
      <c r="F1386" s="208"/>
      <c r="G1386" s="208"/>
      <c r="H1386" s="208"/>
      <c r="I1386" s="208"/>
      <c r="J1386" s="208"/>
    </row>
    <row r="1387" spans="1:10" ht="11.25" customHeight="1" x14ac:dyDescent="0.25">
      <c r="A1387" s="257" t="s">
        <v>1516</v>
      </c>
      <c r="B1387" s="257"/>
      <c r="C1387" s="257"/>
      <c r="D1387" s="258"/>
      <c r="E1387" s="209">
        <v>94.61</v>
      </c>
      <c r="F1387" s="208"/>
      <c r="G1387" s="208"/>
      <c r="H1387" s="208"/>
      <c r="I1387" s="208"/>
      <c r="J1387" s="208"/>
    </row>
    <row r="1388" spans="1:10" ht="11.25" customHeight="1" x14ac:dyDescent="0.25">
      <c r="A1388" s="257" t="s">
        <v>1517</v>
      </c>
      <c r="B1388" s="257"/>
      <c r="C1388" s="257"/>
      <c r="D1388" s="258"/>
      <c r="E1388" s="209"/>
      <c r="F1388" s="208"/>
      <c r="G1388" s="208"/>
      <c r="H1388" s="208"/>
      <c r="I1388" s="208"/>
      <c r="J1388" s="208"/>
    </row>
    <row r="1389" spans="1:10" ht="11.25" customHeight="1" x14ac:dyDescent="0.25">
      <c r="A1389" s="259" t="s">
        <v>1518</v>
      </c>
      <c r="B1389" s="259"/>
      <c r="C1389" s="259"/>
      <c r="D1389" s="258"/>
      <c r="E1389" s="211">
        <f>SUM(E1387:E1388)</f>
        <v>94.61</v>
      </c>
      <c r="F1389" s="208"/>
      <c r="G1389" s="208"/>
      <c r="H1389" s="208"/>
      <c r="I1389" s="208"/>
      <c r="J1389" s="208"/>
    </row>
    <row r="1390" spans="1:10" x14ac:dyDescent="0.25">
      <c r="A1390" s="20"/>
      <c r="B1390" s="20"/>
      <c r="C1390" s="20"/>
      <c r="D1390" s="61"/>
      <c r="E1390" s="20"/>
      <c r="F1390" s="20"/>
      <c r="G1390" s="20"/>
      <c r="H1390" s="20"/>
      <c r="I1390" s="20"/>
      <c r="J1390" s="20"/>
    </row>
    <row r="1391" spans="1:10" x14ac:dyDescent="0.25">
      <c r="A1391" s="20"/>
      <c r="B1391" s="20"/>
      <c r="C1391" s="20"/>
      <c r="D1391" s="61"/>
      <c r="E1391" s="20"/>
      <c r="F1391" s="20"/>
      <c r="G1391" s="20"/>
      <c r="H1391" s="20"/>
      <c r="I1391" s="20"/>
      <c r="J1391" s="20"/>
    </row>
    <row r="1392" spans="1:10" x14ac:dyDescent="0.25">
      <c r="A1392" s="20"/>
      <c r="B1392" s="20"/>
      <c r="C1392" s="20"/>
      <c r="D1392" s="61"/>
      <c r="E1392" s="20"/>
      <c r="F1392" s="20"/>
      <c r="G1392" s="20"/>
      <c r="H1392" s="20"/>
      <c r="I1392" s="20"/>
      <c r="J1392" s="20"/>
    </row>
    <row r="1393" spans="1:10" x14ac:dyDescent="0.25">
      <c r="A1393" s="20"/>
      <c r="B1393" s="20"/>
      <c r="C1393" s="20"/>
      <c r="D1393" s="61"/>
      <c r="E1393" s="20"/>
      <c r="F1393" s="20"/>
      <c r="G1393" s="20"/>
      <c r="H1393" s="20"/>
      <c r="I1393" s="20"/>
      <c r="J1393" s="20"/>
    </row>
    <row r="1394" spans="1:10" x14ac:dyDescent="0.25">
      <c r="A1394" s="20"/>
      <c r="B1394" s="20"/>
      <c r="C1394" s="20"/>
      <c r="D1394" s="61"/>
      <c r="E1394" s="20"/>
      <c r="F1394" s="20"/>
      <c r="G1394" s="20"/>
      <c r="H1394" s="20"/>
      <c r="I1394" s="20"/>
      <c r="J1394" s="20"/>
    </row>
    <row r="1395" spans="1:10" x14ac:dyDescent="0.25">
      <c r="A1395" s="20"/>
      <c r="B1395" s="20"/>
      <c r="C1395" s="20"/>
      <c r="D1395" s="61"/>
      <c r="E1395" s="20"/>
      <c r="F1395" s="20"/>
      <c r="G1395" s="20"/>
      <c r="H1395" s="20"/>
      <c r="I1395" s="20"/>
      <c r="J1395" s="20"/>
    </row>
    <row r="1396" spans="1:10" x14ac:dyDescent="0.25">
      <c r="A1396" s="20"/>
      <c r="B1396" s="20"/>
      <c r="C1396" s="20"/>
      <c r="D1396" s="61"/>
      <c r="E1396" s="20"/>
      <c r="F1396" s="20"/>
      <c r="G1396" s="20"/>
      <c r="H1396" s="20"/>
      <c r="I1396" s="20"/>
      <c r="J1396" s="20"/>
    </row>
    <row r="1397" spans="1:10" x14ac:dyDescent="0.25">
      <c r="A1397" s="20"/>
      <c r="B1397" s="20"/>
      <c r="C1397" s="20"/>
      <c r="D1397" s="61"/>
      <c r="E1397" s="20"/>
      <c r="F1397" s="20"/>
      <c r="G1397" s="20"/>
      <c r="H1397" s="20"/>
      <c r="I1397" s="20"/>
      <c r="J1397" s="20"/>
    </row>
    <row r="1398" spans="1:10" x14ac:dyDescent="0.25">
      <c r="A1398" s="20"/>
      <c r="B1398" s="20"/>
      <c r="C1398" s="20"/>
      <c r="D1398" s="61"/>
      <c r="E1398" s="20"/>
      <c r="F1398" s="20"/>
      <c r="G1398" s="20"/>
      <c r="H1398" s="20"/>
      <c r="I1398" s="20"/>
      <c r="J1398" s="20"/>
    </row>
    <row r="1399" spans="1:10" x14ac:dyDescent="0.25">
      <c r="A1399" s="20"/>
      <c r="B1399" s="20"/>
      <c r="C1399" s="20"/>
      <c r="D1399" s="61"/>
      <c r="E1399" s="20"/>
      <c r="F1399" s="20"/>
      <c r="G1399" s="20"/>
      <c r="H1399" s="20"/>
      <c r="I1399" s="20"/>
      <c r="J1399" s="20"/>
    </row>
    <row r="1400" spans="1:10" x14ac:dyDescent="0.25">
      <c r="A1400" s="20"/>
      <c r="B1400" s="20"/>
      <c r="C1400" s="20"/>
      <c r="D1400" s="61"/>
      <c r="E1400" s="20"/>
      <c r="F1400" s="20"/>
      <c r="G1400" s="20"/>
      <c r="H1400" s="20"/>
      <c r="I1400" s="20"/>
      <c r="J1400" s="20"/>
    </row>
    <row r="1401" spans="1:10" x14ac:dyDescent="0.25">
      <c r="A1401" s="20"/>
      <c r="B1401" s="20"/>
      <c r="C1401" s="20"/>
      <c r="D1401" s="61"/>
      <c r="E1401" s="20"/>
      <c r="F1401" s="20"/>
      <c r="G1401" s="20"/>
      <c r="H1401" s="20"/>
      <c r="I1401" s="20"/>
      <c r="J1401" s="20"/>
    </row>
    <row r="1402" spans="1:10" x14ac:dyDescent="0.25">
      <c r="A1402" s="20"/>
      <c r="B1402" s="20"/>
      <c r="C1402" s="20"/>
      <c r="D1402" s="61"/>
      <c r="E1402" s="20"/>
      <c r="F1402" s="20"/>
      <c r="G1402" s="20"/>
      <c r="H1402" s="20"/>
      <c r="I1402" s="20"/>
      <c r="J1402" s="20"/>
    </row>
    <row r="1403" spans="1:10" x14ac:dyDescent="0.25">
      <c r="A1403" s="20"/>
      <c r="B1403" s="20"/>
      <c r="C1403" s="20"/>
      <c r="D1403" s="61"/>
      <c r="E1403" s="20"/>
      <c r="F1403" s="20"/>
      <c r="G1403" s="20"/>
      <c r="H1403" s="20"/>
      <c r="I1403" s="20"/>
      <c r="J1403" s="20"/>
    </row>
    <row r="1404" spans="1:10" x14ac:dyDescent="0.25">
      <c r="A1404" s="20"/>
      <c r="B1404" s="20"/>
      <c r="C1404" s="20"/>
      <c r="D1404" s="61"/>
      <c r="E1404" s="20"/>
      <c r="F1404" s="20"/>
      <c r="G1404" s="20"/>
      <c r="H1404" s="20"/>
      <c r="I1404" s="20"/>
      <c r="J1404" s="20"/>
    </row>
    <row r="1405" spans="1:10" x14ac:dyDescent="0.25">
      <c r="A1405" s="20"/>
      <c r="B1405" s="20"/>
      <c r="C1405" s="20"/>
      <c r="D1405" s="61"/>
      <c r="E1405" s="20"/>
      <c r="F1405" s="20"/>
      <c r="G1405" s="20"/>
      <c r="H1405" s="20"/>
      <c r="I1405" s="20"/>
      <c r="J1405" s="20"/>
    </row>
    <row r="1406" spans="1:10" x14ac:dyDescent="0.25">
      <c r="A1406" s="20"/>
      <c r="B1406" s="20"/>
      <c r="C1406" s="20"/>
      <c r="D1406" s="61"/>
      <c r="E1406" s="20"/>
      <c r="F1406" s="20"/>
      <c r="G1406" s="20"/>
      <c r="H1406" s="20"/>
      <c r="I1406" s="20"/>
      <c r="J1406" s="20"/>
    </row>
    <row r="1407" spans="1:10" x14ac:dyDescent="0.25">
      <c r="A1407" s="20"/>
      <c r="B1407" s="20"/>
      <c r="C1407" s="20"/>
      <c r="D1407" s="61"/>
      <c r="E1407" s="20"/>
      <c r="F1407" s="20"/>
      <c r="G1407" s="20"/>
      <c r="H1407" s="20"/>
      <c r="I1407" s="20"/>
      <c r="J1407" s="20"/>
    </row>
    <row r="1408" spans="1:10" x14ac:dyDescent="0.25">
      <c r="A1408" s="20"/>
      <c r="B1408" s="20"/>
      <c r="C1408" s="20"/>
      <c r="D1408" s="61"/>
      <c r="E1408" s="20"/>
      <c r="F1408" s="20"/>
      <c r="G1408" s="20"/>
      <c r="H1408" s="20"/>
      <c r="I1408" s="20"/>
      <c r="J1408" s="20"/>
    </row>
    <row r="1409" spans="1:10" x14ac:dyDescent="0.25">
      <c r="A1409" s="20"/>
      <c r="B1409" s="20"/>
      <c r="C1409" s="20"/>
      <c r="D1409" s="61"/>
      <c r="E1409" s="20"/>
      <c r="F1409" s="20"/>
      <c r="G1409" s="20"/>
      <c r="H1409" s="20"/>
      <c r="I1409" s="20"/>
      <c r="J1409" s="20"/>
    </row>
    <row r="1410" spans="1:10" x14ac:dyDescent="0.25">
      <c r="A1410" s="20"/>
      <c r="B1410" s="20"/>
      <c r="C1410" s="20"/>
      <c r="D1410" s="61"/>
      <c r="E1410" s="20"/>
      <c r="F1410" s="20"/>
      <c r="G1410" s="20"/>
      <c r="H1410" s="20"/>
      <c r="I1410" s="20"/>
      <c r="J1410" s="20"/>
    </row>
    <row r="1411" spans="1:10" x14ac:dyDescent="0.25">
      <c r="A1411" s="20"/>
      <c r="B1411" s="20"/>
      <c r="C1411" s="20"/>
      <c r="D1411" s="61"/>
      <c r="E1411" s="20"/>
      <c r="F1411" s="20"/>
      <c r="G1411" s="20"/>
      <c r="H1411" s="20"/>
      <c r="I1411" s="20"/>
      <c r="J1411" s="20"/>
    </row>
    <row r="1412" spans="1:10" ht="11.25" customHeight="1" x14ac:dyDescent="0.25">
      <c r="A1412" s="265" t="s">
        <v>1730</v>
      </c>
      <c r="B1412" s="265"/>
      <c r="C1412" s="265"/>
      <c r="D1412" s="265"/>
      <c r="E1412" s="265"/>
      <c r="F1412" s="265"/>
      <c r="G1412" s="265"/>
      <c r="H1412" s="266" t="s">
        <v>1585</v>
      </c>
      <c r="I1412" s="266"/>
      <c r="J1412" s="266"/>
    </row>
    <row r="1413" spans="1:10" ht="11.25" customHeight="1" x14ac:dyDescent="0.25">
      <c r="A1413" s="265" t="s">
        <v>1477</v>
      </c>
      <c r="B1413" s="265"/>
      <c r="C1413" s="265" t="s">
        <v>1731</v>
      </c>
      <c r="D1413" s="265"/>
      <c r="E1413" s="265" t="s">
        <v>1479</v>
      </c>
      <c r="F1413" s="265"/>
      <c r="G1413" s="265"/>
      <c r="H1413" s="266" t="s">
        <v>1480</v>
      </c>
      <c r="I1413" s="266"/>
      <c r="J1413" s="266"/>
    </row>
    <row r="1414" spans="1:10" x14ac:dyDescent="0.25">
      <c r="A1414" s="260"/>
      <c r="B1414" s="260"/>
      <c r="C1414" s="260"/>
      <c r="D1414" s="260"/>
      <c r="E1414" s="260"/>
      <c r="F1414" s="260"/>
      <c r="G1414" s="260"/>
      <c r="H1414" s="260"/>
      <c r="I1414" s="260"/>
      <c r="J1414" s="260"/>
    </row>
    <row r="1415" spans="1:10" x14ac:dyDescent="0.25">
      <c r="A1415" s="201" t="s">
        <v>1124</v>
      </c>
      <c r="B1415" s="202" t="s">
        <v>1481</v>
      </c>
      <c r="C1415" s="202" t="s">
        <v>1482</v>
      </c>
      <c r="D1415" s="203" t="s">
        <v>1483</v>
      </c>
      <c r="E1415" s="203" t="s">
        <v>1484</v>
      </c>
      <c r="F1415" s="203" t="s">
        <v>1485</v>
      </c>
      <c r="G1415" s="203" t="s">
        <v>1486</v>
      </c>
      <c r="H1415" s="203" t="s">
        <v>1487</v>
      </c>
      <c r="I1415" s="203" t="s">
        <v>1488</v>
      </c>
      <c r="J1415" s="203" t="s">
        <v>1489</v>
      </c>
    </row>
    <row r="1416" spans="1:10" x14ac:dyDescent="0.25">
      <c r="A1416" s="204" t="s">
        <v>1534</v>
      </c>
      <c r="B1416" s="205" t="s">
        <v>1491</v>
      </c>
      <c r="C1416" s="205" t="s">
        <v>1535</v>
      </c>
      <c r="D1416" s="206">
        <v>0.65</v>
      </c>
      <c r="E1416" s="206">
        <v>1</v>
      </c>
      <c r="F1416" s="206">
        <v>5.42</v>
      </c>
      <c r="G1416" s="206">
        <v>0</v>
      </c>
      <c r="H1416" s="206">
        <v>12.38</v>
      </c>
      <c r="I1416" s="206" t="s">
        <v>1493</v>
      </c>
      <c r="J1416" s="206">
        <v>8.0470000000000006</v>
      </c>
    </row>
    <row r="1417" spans="1:10" x14ac:dyDescent="0.25">
      <c r="A1417" s="204" t="s">
        <v>1599</v>
      </c>
      <c r="B1417" s="205" t="s">
        <v>1491</v>
      </c>
      <c r="C1417" s="205" t="s">
        <v>1600</v>
      </c>
      <c r="D1417" s="206">
        <v>0.65</v>
      </c>
      <c r="E1417" s="206">
        <v>1</v>
      </c>
      <c r="F1417" s="206">
        <v>6.42</v>
      </c>
      <c r="G1417" s="206">
        <v>0</v>
      </c>
      <c r="H1417" s="206">
        <v>14.66</v>
      </c>
      <c r="I1417" s="206" t="s">
        <v>1493</v>
      </c>
      <c r="J1417" s="206">
        <v>9.5289999999999999</v>
      </c>
    </row>
    <row r="1418" spans="1:10" ht="11.25" customHeight="1" x14ac:dyDescent="0.25">
      <c r="A1418" s="261" t="s">
        <v>1505</v>
      </c>
      <c r="B1418" s="261"/>
      <c r="C1418" s="261"/>
      <c r="D1418" s="261"/>
      <c r="E1418" s="261"/>
      <c r="F1418" s="261"/>
      <c r="G1418" s="261"/>
      <c r="H1418" s="261"/>
      <c r="I1418" s="261"/>
      <c r="J1418" s="207">
        <v>17.579999999999998</v>
      </c>
    </row>
    <row r="1419" spans="1:10" x14ac:dyDescent="0.25">
      <c r="A1419" s="262"/>
      <c r="B1419" s="262"/>
      <c r="C1419" s="262"/>
      <c r="D1419" s="262"/>
      <c r="E1419" s="262"/>
      <c r="F1419" s="262"/>
      <c r="G1419" s="262"/>
      <c r="H1419" s="262"/>
      <c r="I1419" s="262"/>
      <c r="J1419" s="262"/>
    </row>
    <row r="1420" spans="1:10" x14ac:dyDescent="0.25">
      <c r="A1420" s="201" t="s">
        <v>1496</v>
      </c>
      <c r="B1420" s="202" t="s">
        <v>1481</v>
      </c>
      <c r="C1420" s="202" t="s">
        <v>1482</v>
      </c>
      <c r="D1420" s="203" t="s">
        <v>1483</v>
      </c>
      <c r="E1420" s="203" t="s">
        <v>1484</v>
      </c>
      <c r="F1420" s="203" t="s">
        <v>1485</v>
      </c>
      <c r="G1420" s="203" t="s">
        <v>1486</v>
      </c>
      <c r="H1420" s="203" t="s">
        <v>1487</v>
      </c>
      <c r="I1420" s="203" t="s">
        <v>1488</v>
      </c>
      <c r="J1420" s="203" t="s">
        <v>1489</v>
      </c>
    </row>
    <row r="1421" spans="1:10" x14ac:dyDescent="0.25">
      <c r="A1421" s="204" t="s">
        <v>1732</v>
      </c>
      <c r="B1421" s="205" t="s">
        <v>53</v>
      </c>
      <c r="C1421" s="205" t="s">
        <v>1733</v>
      </c>
      <c r="D1421" s="206">
        <v>1</v>
      </c>
      <c r="E1421" s="206">
        <v>1</v>
      </c>
      <c r="F1421" s="206">
        <v>53.18</v>
      </c>
      <c r="G1421" s="206">
        <v>0</v>
      </c>
      <c r="H1421" s="206">
        <v>53.18</v>
      </c>
      <c r="I1421" s="206" t="s">
        <v>1493</v>
      </c>
      <c r="J1421" s="206">
        <v>53.18</v>
      </c>
    </row>
    <row r="1422" spans="1:10" x14ac:dyDescent="0.25">
      <c r="A1422" s="204" t="s">
        <v>1469</v>
      </c>
      <c r="B1422" s="205" t="s">
        <v>300</v>
      </c>
      <c r="C1422" s="205" t="s">
        <v>1721</v>
      </c>
      <c r="D1422" s="206">
        <v>0.28000000000000003</v>
      </c>
      <c r="E1422" s="206">
        <v>1</v>
      </c>
      <c r="F1422" s="206">
        <v>0.16</v>
      </c>
      <c r="G1422" s="206">
        <v>0</v>
      </c>
      <c r="H1422" s="206">
        <v>0.16</v>
      </c>
      <c r="I1422" s="206" t="s">
        <v>1493</v>
      </c>
      <c r="J1422" s="206">
        <v>4.4999999999999998E-2</v>
      </c>
    </row>
    <row r="1423" spans="1:10" ht="11.25" customHeight="1" x14ac:dyDescent="0.25">
      <c r="A1423" s="261" t="s">
        <v>1505</v>
      </c>
      <c r="B1423" s="261"/>
      <c r="C1423" s="261"/>
      <c r="D1423" s="261"/>
      <c r="E1423" s="261"/>
      <c r="F1423" s="261"/>
      <c r="G1423" s="261"/>
      <c r="H1423" s="261"/>
      <c r="I1423" s="261"/>
      <c r="J1423" s="207">
        <v>53.22</v>
      </c>
    </row>
    <row r="1424" spans="1:10" x14ac:dyDescent="0.25">
      <c r="A1424" s="262"/>
      <c r="B1424" s="262"/>
      <c r="C1424" s="262"/>
      <c r="D1424" s="262"/>
      <c r="E1424" s="262"/>
      <c r="F1424" s="262"/>
      <c r="G1424" s="262"/>
      <c r="H1424" s="262"/>
      <c r="I1424" s="262"/>
      <c r="J1424" s="262"/>
    </row>
    <row r="1425" spans="1:10" ht="11.25" customHeight="1" x14ac:dyDescent="0.25">
      <c r="A1425" s="263" t="s">
        <v>1506</v>
      </c>
      <c r="B1425" s="263"/>
      <c r="C1425" s="263"/>
      <c r="D1425" s="263"/>
      <c r="E1425" s="263"/>
      <c r="F1425" s="208"/>
      <c r="G1425" s="208"/>
      <c r="H1425" s="208"/>
      <c r="I1425" s="208"/>
      <c r="J1425" s="208"/>
    </row>
    <row r="1426" spans="1:10" ht="11.25" customHeight="1" x14ac:dyDescent="0.25">
      <c r="A1426" s="264" t="s">
        <v>1507</v>
      </c>
      <c r="B1426" s="264"/>
      <c r="C1426" s="264"/>
      <c r="D1426" s="203" t="s">
        <v>1508</v>
      </c>
      <c r="E1426" s="203" t="s">
        <v>1509</v>
      </c>
      <c r="F1426" s="208"/>
      <c r="G1426" s="208"/>
      <c r="H1426" s="208"/>
      <c r="I1426" s="208"/>
      <c r="J1426" s="208"/>
    </row>
    <row r="1427" spans="1:10" ht="11.25" customHeight="1" x14ac:dyDescent="0.25">
      <c r="A1427" s="257" t="s">
        <v>1510</v>
      </c>
      <c r="B1427" s="257"/>
      <c r="C1427" s="257"/>
      <c r="D1427" s="258">
        <v>128.33000000000001</v>
      </c>
      <c r="E1427" s="209">
        <v>17.579999999999998</v>
      </c>
      <c r="F1427" s="208"/>
      <c r="G1427" s="208"/>
      <c r="H1427" s="208"/>
      <c r="I1427" s="208"/>
      <c r="J1427" s="208"/>
    </row>
    <row r="1428" spans="1:10" ht="11.25" customHeight="1" x14ac:dyDescent="0.25">
      <c r="A1428" s="257" t="s">
        <v>1511</v>
      </c>
      <c r="B1428" s="257"/>
      <c r="C1428" s="257"/>
      <c r="D1428" s="258"/>
      <c r="E1428" s="209">
        <v>53.23</v>
      </c>
      <c r="F1428" s="208"/>
      <c r="G1428" s="208"/>
      <c r="H1428" s="208"/>
      <c r="I1428" s="208"/>
      <c r="J1428" s="208"/>
    </row>
    <row r="1429" spans="1:10" ht="11.25" customHeight="1" x14ac:dyDescent="0.25">
      <c r="A1429" s="257" t="s">
        <v>1512</v>
      </c>
      <c r="B1429" s="257"/>
      <c r="C1429" s="257"/>
      <c r="D1429" s="258"/>
      <c r="E1429" s="209">
        <v>0</v>
      </c>
      <c r="F1429" s="208"/>
      <c r="G1429" s="208"/>
      <c r="H1429" s="208"/>
      <c r="I1429" s="208"/>
      <c r="J1429" s="208"/>
    </row>
    <row r="1430" spans="1:10" ht="11.25" customHeight="1" x14ac:dyDescent="0.25">
      <c r="A1430" s="257" t="s">
        <v>1513</v>
      </c>
      <c r="B1430" s="257"/>
      <c r="C1430" s="257"/>
      <c r="D1430" s="258"/>
      <c r="E1430" s="209">
        <v>1</v>
      </c>
      <c r="F1430" s="208"/>
      <c r="G1430" s="208"/>
      <c r="H1430" s="208"/>
      <c r="I1430" s="208"/>
      <c r="J1430" s="208"/>
    </row>
    <row r="1431" spans="1:10" ht="11.25" customHeight="1" x14ac:dyDescent="0.25">
      <c r="A1431" s="257" t="s">
        <v>1514</v>
      </c>
      <c r="B1431" s="257"/>
      <c r="C1431" s="257"/>
      <c r="D1431" s="258"/>
      <c r="E1431" s="209">
        <v>17.579999999999998</v>
      </c>
      <c r="F1431" s="208"/>
      <c r="G1431" s="208"/>
      <c r="H1431" s="208"/>
      <c r="I1431" s="208"/>
      <c r="J1431" s="208"/>
    </row>
    <row r="1432" spans="1:10" ht="11.25" customHeight="1" x14ac:dyDescent="0.25">
      <c r="A1432" s="257" t="s">
        <v>1515</v>
      </c>
      <c r="B1432" s="257"/>
      <c r="C1432" s="257"/>
      <c r="D1432" s="258"/>
      <c r="E1432" s="209">
        <v>17.579999999999998</v>
      </c>
      <c r="F1432" s="208"/>
      <c r="G1432" s="208"/>
      <c r="H1432" s="208"/>
      <c r="I1432" s="208"/>
      <c r="J1432" s="208"/>
    </row>
    <row r="1433" spans="1:10" ht="11.25" customHeight="1" x14ac:dyDescent="0.25">
      <c r="A1433" s="257" t="s">
        <v>1516</v>
      </c>
      <c r="B1433" s="257"/>
      <c r="C1433" s="257"/>
      <c r="D1433" s="258"/>
      <c r="E1433" s="209">
        <v>70.81</v>
      </c>
      <c r="F1433" s="208"/>
      <c r="G1433" s="208"/>
      <c r="H1433" s="208"/>
      <c r="I1433" s="208"/>
      <c r="J1433" s="208"/>
    </row>
    <row r="1434" spans="1:10" ht="11.25" customHeight="1" x14ac:dyDescent="0.25">
      <c r="A1434" s="257" t="s">
        <v>1517</v>
      </c>
      <c r="B1434" s="257"/>
      <c r="C1434" s="257"/>
      <c r="D1434" s="258"/>
      <c r="E1434" s="209"/>
      <c r="F1434" s="208"/>
      <c r="G1434" s="208"/>
      <c r="H1434" s="208"/>
      <c r="I1434" s="208"/>
      <c r="J1434" s="208"/>
    </row>
    <row r="1435" spans="1:10" ht="11.25" customHeight="1" x14ac:dyDescent="0.25">
      <c r="A1435" s="259" t="s">
        <v>1518</v>
      </c>
      <c r="B1435" s="259"/>
      <c r="C1435" s="259"/>
      <c r="D1435" s="258"/>
      <c r="E1435" s="211">
        <f>SUM(E1433:E1434)</f>
        <v>70.81</v>
      </c>
      <c r="F1435" s="208"/>
      <c r="G1435" s="208"/>
      <c r="H1435" s="208"/>
      <c r="I1435" s="208"/>
      <c r="J1435" s="208"/>
    </row>
    <row r="1436" spans="1:10" x14ac:dyDescent="0.25">
      <c r="A1436" s="20"/>
      <c r="B1436" s="20"/>
      <c r="C1436" s="20"/>
      <c r="D1436" s="61"/>
      <c r="E1436" s="20"/>
      <c r="F1436" s="20"/>
      <c r="G1436" s="20"/>
      <c r="H1436" s="20"/>
      <c r="I1436" s="20"/>
      <c r="J1436" s="20"/>
    </row>
    <row r="1437" spans="1:10" x14ac:dyDescent="0.25">
      <c r="A1437" s="20"/>
      <c r="B1437" s="20"/>
      <c r="C1437" s="20"/>
      <c r="D1437" s="61"/>
      <c r="E1437" s="20"/>
      <c r="F1437" s="20"/>
      <c r="G1437" s="20"/>
      <c r="H1437" s="20"/>
      <c r="I1437" s="20"/>
      <c r="J1437" s="20"/>
    </row>
    <row r="1438" spans="1:10" x14ac:dyDescent="0.25">
      <c r="A1438" s="20"/>
      <c r="B1438" s="20"/>
      <c r="C1438" s="20"/>
      <c r="D1438" s="61"/>
      <c r="E1438" s="20"/>
      <c r="F1438" s="20"/>
      <c r="G1438" s="20"/>
      <c r="H1438" s="20"/>
      <c r="I1438" s="20"/>
      <c r="J1438" s="20"/>
    </row>
    <row r="1439" spans="1:10" x14ac:dyDescent="0.25">
      <c r="A1439" s="20"/>
      <c r="B1439" s="20"/>
      <c r="C1439" s="20"/>
      <c r="D1439" s="61"/>
      <c r="E1439" s="20"/>
      <c r="F1439" s="20"/>
      <c r="G1439" s="20"/>
      <c r="H1439" s="20"/>
      <c r="I1439" s="20"/>
      <c r="J1439" s="20"/>
    </row>
    <row r="1440" spans="1:10" x14ac:dyDescent="0.25">
      <c r="A1440" s="20"/>
      <c r="B1440" s="20"/>
      <c r="C1440" s="20"/>
      <c r="D1440" s="61"/>
      <c r="E1440" s="20"/>
      <c r="F1440" s="20"/>
      <c r="G1440" s="20"/>
      <c r="H1440" s="20"/>
      <c r="I1440" s="20"/>
      <c r="J1440" s="20"/>
    </row>
    <row r="1441" spans="1:10" x14ac:dyDescent="0.25">
      <c r="A1441" s="20"/>
      <c r="B1441" s="20"/>
      <c r="C1441" s="20"/>
      <c r="D1441" s="61"/>
      <c r="E1441" s="20"/>
      <c r="F1441" s="20"/>
      <c r="G1441" s="20"/>
      <c r="H1441" s="20"/>
      <c r="I1441" s="20"/>
      <c r="J1441" s="20"/>
    </row>
    <row r="1442" spans="1:10" x14ac:dyDescent="0.25">
      <c r="A1442" s="20"/>
      <c r="B1442" s="20"/>
      <c r="C1442" s="20"/>
      <c r="D1442" s="61"/>
      <c r="E1442" s="20"/>
      <c r="F1442" s="20"/>
      <c r="G1442" s="20"/>
      <c r="H1442" s="20"/>
      <c r="I1442" s="20"/>
      <c r="J1442" s="20"/>
    </row>
    <row r="1443" spans="1:10" x14ac:dyDescent="0.25">
      <c r="A1443" s="20"/>
      <c r="B1443" s="20"/>
      <c r="C1443" s="20"/>
      <c r="D1443" s="61"/>
      <c r="E1443" s="20"/>
      <c r="F1443" s="20"/>
      <c r="G1443" s="20"/>
      <c r="H1443" s="20"/>
      <c r="I1443" s="20"/>
      <c r="J1443" s="20"/>
    </row>
    <row r="1444" spans="1:10" x14ac:dyDescent="0.25">
      <c r="A1444" s="20"/>
      <c r="B1444" s="20"/>
      <c r="C1444" s="20"/>
      <c r="D1444" s="61"/>
      <c r="E1444" s="20"/>
      <c r="F1444" s="20"/>
      <c r="G1444" s="20"/>
      <c r="H1444" s="20"/>
      <c r="I1444" s="20"/>
      <c r="J1444" s="20"/>
    </row>
    <row r="1445" spans="1:10" x14ac:dyDescent="0.25">
      <c r="A1445" s="20"/>
      <c r="B1445" s="20"/>
      <c r="C1445" s="20"/>
      <c r="D1445" s="61"/>
      <c r="E1445" s="20"/>
      <c r="F1445" s="20"/>
      <c r="G1445" s="20"/>
      <c r="H1445" s="20"/>
      <c r="I1445" s="20"/>
      <c r="J1445" s="20"/>
    </row>
    <row r="1446" spans="1:10" x14ac:dyDescent="0.25">
      <c r="A1446" s="20"/>
      <c r="B1446" s="20"/>
      <c r="C1446" s="20"/>
      <c r="D1446" s="61"/>
      <c r="E1446" s="20"/>
      <c r="F1446" s="20"/>
      <c r="G1446" s="20"/>
      <c r="H1446" s="20"/>
      <c r="I1446" s="20"/>
      <c r="J1446" s="20"/>
    </row>
    <row r="1447" spans="1:10" x14ac:dyDescent="0.25">
      <c r="A1447" s="20"/>
      <c r="B1447" s="20"/>
      <c r="C1447" s="20"/>
      <c r="D1447" s="61"/>
      <c r="E1447" s="20"/>
      <c r="F1447" s="20"/>
      <c r="G1447" s="20"/>
      <c r="H1447" s="20"/>
      <c r="I1447" s="20"/>
      <c r="J1447" s="20"/>
    </row>
    <row r="1448" spans="1:10" x14ac:dyDescent="0.25">
      <c r="A1448" s="20"/>
      <c r="B1448" s="20"/>
      <c r="C1448" s="20"/>
      <c r="D1448" s="61"/>
      <c r="E1448" s="20"/>
      <c r="F1448" s="20"/>
      <c r="G1448" s="20"/>
      <c r="H1448" s="20"/>
      <c r="I1448" s="20"/>
      <c r="J1448" s="20"/>
    </row>
    <row r="1449" spans="1:10" x14ac:dyDescent="0.25">
      <c r="A1449" s="20"/>
      <c r="B1449" s="20"/>
      <c r="C1449" s="20"/>
      <c r="D1449" s="61"/>
      <c r="E1449" s="20"/>
      <c r="F1449" s="20"/>
      <c r="G1449" s="20"/>
      <c r="H1449" s="20"/>
      <c r="I1449" s="20"/>
      <c r="J1449" s="20"/>
    </row>
    <row r="1450" spans="1:10" x14ac:dyDescent="0.25">
      <c r="A1450" s="20"/>
      <c r="B1450" s="20"/>
      <c r="C1450" s="20"/>
      <c r="D1450" s="61"/>
      <c r="E1450" s="20"/>
      <c r="F1450" s="20"/>
      <c r="G1450" s="20"/>
      <c r="H1450" s="20"/>
      <c r="I1450" s="20"/>
      <c r="J1450" s="20"/>
    </row>
    <row r="1451" spans="1:10" x14ac:dyDescent="0.25">
      <c r="A1451" s="20"/>
      <c r="B1451" s="20"/>
      <c r="C1451" s="20"/>
      <c r="D1451" s="61"/>
      <c r="E1451" s="20"/>
      <c r="F1451" s="20"/>
      <c r="G1451" s="20"/>
      <c r="H1451" s="20"/>
      <c r="I1451" s="20"/>
      <c r="J1451" s="20"/>
    </row>
    <row r="1452" spans="1:10" x14ac:dyDescent="0.25">
      <c r="A1452" s="20"/>
      <c r="B1452" s="20"/>
      <c r="C1452" s="20"/>
      <c r="D1452" s="61"/>
      <c r="E1452" s="20"/>
      <c r="F1452" s="20"/>
      <c r="G1452" s="20"/>
      <c r="H1452" s="20"/>
      <c r="I1452" s="20"/>
      <c r="J1452" s="20"/>
    </row>
    <row r="1453" spans="1:10" x14ac:dyDescent="0.25">
      <c r="A1453" s="20"/>
      <c r="B1453" s="20"/>
      <c r="C1453" s="20"/>
      <c r="D1453" s="61"/>
      <c r="E1453" s="20"/>
      <c r="F1453" s="20"/>
      <c r="G1453" s="20"/>
      <c r="H1453" s="20"/>
      <c r="I1453" s="20"/>
      <c r="J1453" s="20"/>
    </row>
    <row r="1454" spans="1:10" x14ac:dyDescent="0.25">
      <c r="A1454" s="20"/>
      <c r="B1454" s="20"/>
      <c r="C1454" s="20"/>
      <c r="D1454" s="61"/>
      <c r="E1454" s="20"/>
      <c r="F1454" s="20"/>
      <c r="G1454" s="20"/>
      <c r="H1454" s="20"/>
      <c r="I1454" s="20"/>
      <c r="J1454" s="20"/>
    </row>
    <row r="1455" spans="1:10" x14ac:dyDescent="0.25">
      <c r="A1455" s="20"/>
      <c r="B1455" s="20"/>
      <c r="C1455" s="20"/>
      <c r="D1455" s="61"/>
      <c r="E1455" s="20"/>
      <c r="F1455" s="20"/>
      <c r="G1455" s="20"/>
      <c r="H1455" s="20"/>
      <c r="I1455" s="20"/>
      <c r="J1455" s="20"/>
    </row>
    <row r="1456" spans="1:10" x14ac:dyDescent="0.25">
      <c r="A1456" s="20"/>
      <c r="B1456" s="20"/>
      <c r="C1456" s="20"/>
      <c r="D1456" s="61"/>
      <c r="E1456" s="20"/>
      <c r="F1456" s="20"/>
      <c r="G1456" s="20"/>
      <c r="H1456" s="20"/>
      <c r="I1456" s="20"/>
      <c r="J1456" s="20"/>
    </row>
    <row r="1457" spans="1:10" x14ac:dyDescent="0.25">
      <c r="A1457" s="20"/>
      <c r="B1457" s="20"/>
      <c r="C1457" s="20"/>
      <c r="D1457" s="61"/>
      <c r="E1457" s="20"/>
      <c r="F1457" s="20"/>
      <c r="G1457" s="20"/>
      <c r="H1457" s="20"/>
      <c r="I1457" s="20"/>
      <c r="J1457" s="20"/>
    </row>
    <row r="1458" spans="1:10" ht="11.25" customHeight="1" x14ac:dyDescent="0.25">
      <c r="A1458" s="265" t="s">
        <v>1734</v>
      </c>
      <c r="B1458" s="265"/>
      <c r="C1458" s="265"/>
      <c r="D1458" s="265"/>
      <c r="E1458" s="265"/>
      <c r="F1458" s="265"/>
      <c r="G1458" s="265"/>
      <c r="H1458" s="266" t="s">
        <v>1585</v>
      </c>
      <c r="I1458" s="266"/>
      <c r="J1458" s="266"/>
    </row>
    <row r="1459" spans="1:10" ht="11.25" customHeight="1" x14ac:dyDescent="0.25">
      <c r="A1459" s="265" t="s">
        <v>1477</v>
      </c>
      <c r="B1459" s="265"/>
      <c r="C1459" s="265" t="s">
        <v>1735</v>
      </c>
      <c r="D1459" s="265"/>
      <c r="E1459" s="265" t="s">
        <v>1479</v>
      </c>
      <c r="F1459" s="265"/>
      <c r="G1459" s="265"/>
      <c r="H1459" s="266" t="s">
        <v>1480</v>
      </c>
      <c r="I1459" s="266"/>
      <c r="J1459" s="266"/>
    </row>
    <row r="1460" spans="1:10" x14ac:dyDescent="0.25">
      <c r="A1460" s="260"/>
      <c r="B1460" s="260"/>
      <c r="C1460" s="260"/>
      <c r="D1460" s="260"/>
      <c r="E1460" s="260"/>
      <c r="F1460" s="260"/>
      <c r="G1460" s="260"/>
      <c r="H1460" s="260"/>
      <c r="I1460" s="260"/>
      <c r="J1460" s="260"/>
    </row>
    <row r="1461" spans="1:10" x14ac:dyDescent="0.25">
      <c r="A1461" s="201" t="s">
        <v>1124</v>
      </c>
      <c r="B1461" s="202" t="s">
        <v>1481</v>
      </c>
      <c r="C1461" s="202" t="s">
        <v>1482</v>
      </c>
      <c r="D1461" s="203" t="s">
        <v>1483</v>
      </c>
      <c r="E1461" s="203" t="s">
        <v>1484</v>
      </c>
      <c r="F1461" s="203" t="s">
        <v>1485</v>
      </c>
      <c r="G1461" s="203" t="s">
        <v>1486</v>
      </c>
      <c r="H1461" s="203" t="s">
        <v>1487</v>
      </c>
      <c r="I1461" s="203" t="s">
        <v>1488</v>
      </c>
      <c r="J1461" s="203" t="s">
        <v>1489</v>
      </c>
    </row>
    <row r="1462" spans="1:10" x14ac:dyDescent="0.25">
      <c r="A1462" s="204" t="s">
        <v>1534</v>
      </c>
      <c r="B1462" s="205" t="s">
        <v>1491</v>
      </c>
      <c r="C1462" s="205" t="s">
        <v>1535</v>
      </c>
      <c r="D1462" s="206">
        <v>2</v>
      </c>
      <c r="E1462" s="206">
        <v>1</v>
      </c>
      <c r="F1462" s="206">
        <v>5.42</v>
      </c>
      <c r="G1462" s="206">
        <v>0</v>
      </c>
      <c r="H1462" s="206">
        <v>12.38</v>
      </c>
      <c r="I1462" s="206" t="s">
        <v>1493</v>
      </c>
      <c r="J1462" s="206">
        <v>24.76</v>
      </c>
    </row>
    <row r="1463" spans="1:10" x14ac:dyDescent="0.25">
      <c r="A1463" s="204" t="s">
        <v>1599</v>
      </c>
      <c r="B1463" s="205" t="s">
        <v>1491</v>
      </c>
      <c r="C1463" s="205" t="s">
        <v>1600</v>
      </c>
      <c r="D1463" s="206">
        <v>2</v>
      </c>
      <c r="E1463" s="206">
        <v>1</v>
      </c>
      <c r="F1463" s="206">
        <v>6.42</v>
      </c>
      <c r="G1463" s="206">
        <v>0</v>
      </c>
      <c r="H1463" s="206">
        <v>14.66</v>
      </c>
      <c r="I1463" s="206" t="s">
        <v>1493</v>
      </c>
      <c r="J1463" s="206">
        <v>29.32</v>
      </c>
    </row>
    <row r="1464" spans="1:10" ht="11.25" customHeight="1" x14ac:dyDescent="0.25">
      <c r="A1464" s="261" t="s">
        <v>1505</v>
      </c>
      <c r="B1464" s="261"/>
      <c r="C1464" s="261"/>
      <c r="D1464" s="261"/>
      <c r="E1464" s="261"/>
      <c r="F1464" s="261"/>
      <c r="G1464" s="261"/>
      <c r="H1464" s="261"/>
      <c r="I1464" s="261"/>
      <c r="J1464" s="207">
        <v>54.08</v>
      </c>
    </row>
    <row r="1465" spans="1:10" x14ac:dyDescent="0.25">
      <c r="A1465" s="262"/>
      <c r="B1465" s="262"/>
      <c r="C1465" s="262"/>
      <c r="D1465" s="262"/>
      <c r="E1465" s="262"/>
      <c r="F1465" s="262"/>
      <c r="G1465" s="262"/>
      <c r="H1465" s="262"/>
      <c r="I1465" s="262"/>
      <c r="J1465" s="262"/>
    </row>
    <row r="1466" spans="1:10" x14ac:dyDescent="0.25">
      <c r="A1466" s="201" t="s">
        <v>1496</v>
      </c>
      <c r="B1466" s="202" t="s">
        <v>1481</v>
      </c>
      <c r="C1466" s="202" t="s">
        <v>1482</v>
      </c>
      <c r="D1466" s="203" t="s">
        <v>1483</v>
      </c>
      <c r="E1466" s="203" t="s">
        <v>1484</v>
      </c>
      <c r="F1466" s="203" t="s">
        <v>1485</v>
      </c>
      <c r="G1466" s="203" t="s">
        <v>1486</v>
      </c>
      <c r="H1466" s="203" t="s">
        <v>1487</v>
      </c>
      <c r="I1466" s="203" t="s">
        <v>1488</v>
      </c>
      <c r="J1466" s="203" t="s">
        <v>1489</v>
      </c>
    </row>
    <row r="1467" spans="1:10" x14ac:dyDescent="0.25">
      <c r="A1467" s="204" t="s">
        <v>1736</v>
      </c>
      <c r="B1467" s="205" t="s">
        <v>300</v>
      </c>
      <c r="C1467" s="205" t="s">
        <v>1737</v>
      </c>
      <c r="D1467" s="206">
        <v>0.6</v>
      </c>
      <c r="E1467" s="206">
        <v>1</v>
      </c>
      <c r="F1467" s="206">
        <v>28.24</v>
      </c>
      <c r="G1467" s="206">
        <v>0</v>
      </c>
      <c r="H1467" s="206">
        <v>28.24</v>
      </c>
      <c r="I1467" s="206" t="s">
        <v>1493</v>
      </c>
      <c r="J1467" s="206">
        <v>16.943999999999999</v>
      </c>
    </row>
    <row r="1468" spans="1:10" x14ac:dyDescent="0.25">
      <c r="A1468" s="204" t="s">
        <v>1738</v>
      </c>
      <c r="B1468" s="205" t="s">
        <v>53</v>
      </c>
      <c r="C1468" s="205" t="s">
        <v>1739</v>
      </c>
      <c r="D1468" s="206">
        <v>1</v>
      </c>
      <c r="E1468" s="206">
        <v>1</v>
      </c>
      <c r="F1468" s="206">
        <v>156.38999999999999</v>
      </c>
      <c r="G1468" s="206">
        <v>0</v>
      </c>
      <c r="H1468" s="206">
        <v>156.38999999999999</v>
      </c>
      <c r="I1468" s="206" t="s">
        <v>1493</v>
      </c>
      <c r="J1468" s="206">
        <v>156.38999999999999</v>
      </c>
    </row>
    <row r="1469" spans="1:10" x14ac:dyDescent="0.25">
      <c r="A1469" s="204" t="s">
        <v>1469</v>
      </c>
      <c r="B1469" s="205" t="s">
        <v>300</v>
      </c>
      <c r="C1469" s="205" t="s">
        <v>1721</v>
      </c>
      <c r="D1469" s="206">
        <v>1.88</v>
      </c>
      <c r="E1469" s="206">
        <v>1</v>
      </c>
      <c r="F1469" s="206">
        <v>0.16</v>
      </c>
      <c r="G1469" s="206">
        <v>0</v>
      </c>
      <c r="H1469" s="206">
        <v>0.16</v>
      </c>
      <c r="I1469" s="206" t="s">
        <v>1493</v>
      </c>
      <c r="J1469" s="206">
        <v>0.30099999999999999</v>
      </c>
    </row>
    <row r="1470" spans="1:10" ht="11.25" customHeight="1" x14ac:dyDescent="0.25">
      <c r="A1470" s="261" t="s">
        <v>1505</v>
      </c>
      <c r="B1470" s="261"/>
      <c r="C1470" s="261"/>
      <c r="D1470" s="261"/>
      <c r="E1470" s="261"/>
      <c r="F1470" s="261"/>
      <c r="G1470" s="261"/>
      <c r="H1470" s="261"/>
      <c r="I1470" s="261"/>
      <c r="J1470" s="207">
        <v>173.64</v>
      </c>
    </row>
    <row r="1471" spans="1:10" x14ac:dyDescent="0.25">
      <c r="A1471" s="262"/>
      <c r="B1471" s="262"/>
      <c r="C1471" s="262"/>
      <c r="D1471" s="262"/>
      <c r="E1471" s="262"/>
      <c r="F1471" s="262"/>
      <c r="G1471" s="262"/>
      <c r="H1471" s="262"/>
      <c r="I1471" s="262"/>
      <c r="J1471" s="262"/>
    </row>
    <row r="1472" spans="1:10" ht="11.25" customHeight="1" x14ac:dyDescent="0.25">
      <c r="A1472" s="263" t="s">
        <v>1506</v>
      </c>
      <c r="B1472" s="263"/>
      <c r="C1472" s="263"/>
      <c r="D1472" s="263"/>
      <c r="E1472" s="263"/>
      <c r="F1472" s="208"/>
      <c r="G1472" s="208"/>
      <c r="H1472" s="208"/>
      <c r="I1472" s="208"/>
      <c r="J1472" s="208"/>
    </row>
    <row r="1473" spans="1:10" ht="11.25" customHeight="1" x14ac:dyDescent="0.25">
      <c r="A1473" s="264" t="s">
        <v>1507</v>
      </c>
      <c r="B1473" s="264"/>
      <c r="C1473" s="264"/>
      <c r="D1473" s="203" t="s">
        <v>1508</v>
      </c>
      <c r="E1473" s="203" t="s">
        <v>1509</v>
      </c>
      <c r="F1473" s="208"/>
      <c r="G1473" s="208"/>
      <c r="H1473" s="208"/>
      <c r="I1473" s="208"/>
      <c r="J1473" s="208"/>
    </row>
    <row r="1474" spans="1:10" ht="11.25" customHeight="1" x14ac:dyDescent="0.25">
      <c r="A1474" s="257" t="s">
        <v>1510</v>
      </c>
      <c r="B1474" s="257"/>
      <c r="C1474" s="257"/>
      <c r="D1474" s="258">
        <v>128.33000000000001</v>
      </c>
      <c r="E1474" s="209">
        <v>54.08</v>
      </c>
      <c r="F1474" s="208"/>
      <c r="G1474" s="208"/>
      <c r="H1474" s="208"/>
      <c r="I1474" s="208"/>
      <c r="J1474" s="208"/>
    </row>
    <row r="1475" spans="1:10" ht="11.25" customHeight="1" x14ac:dyDescent="0.25">
      <c r="A1475" s="257" t="s">
        <v>1511</v>
      </c>
      <c r="B1475" s="257"/>
      <c r="C1475" s="257"/>
      <c r="D1475" s="258"/>
      <c r="E1475" s="209">
        <v>173.64</v>
      </c>
      <c r="F1475" s="208"/>
      <c r="G1475" s="208"/>
      <c r="H1475" s="208"/>
      <c r="I1475" s="208"/>
      <c r="J1475" s="208"/>
    </row>
    <row r="1476" spans="1:10" ht="11.25" customHeight="1" x14ac:dyDescent="0.25">
      <c r="A1476" s="257" t="s">
        <v>1512</v>
      </c>
      <c r="B1476" s="257"/>
      <c r="C1476" s="257"/>
      <c r="D1476" s="258"/>
      <c r="E1476" s="209">
        <v>0</v>
      </c>
      <c r="F1476" s="208"/>
      <c r="G1476" s="208"/>
      <c r="H1476" s="208"/>
      <c r="I1476" s="208"/>
      <c r="J1476" s="208"/>
    </row>
    <row r="1477" spans="1:10" ht="11.25" customHeight="1" x14ac:dyDescent="0.25">
      <c r="A1477" s="257" t="s">
        <v>1513</v>
      </c>
      <c r="B1477" s="257"/>
      <c r="C1477" s="257"/>
      <c r="D1477" s="258"/>
      <c r="E1477" s="209">
        <v>1</v>
      </c>
      <c r="F1477" s="208"/>
      <c r="G1477" s="208"/>
      <c r="H1477" s="208"/>
      <c r="I1477" s="208"/>
      <c r="J1477" s="208"/>
    </row>
    <row r="1478" spans="1:10" ht="11.25" customHeight="1" x14ac:dyDescent="0.25">
      <c r="A1478" s="257" t="s">
        <v>1514</v>
      </c>
      <c r="B1478" s="257"/>
      <c r="C1478" s="257"/>
      <c r="D1478" s="258"/>
      <c r="E1478" s="209">
        <v>54.08</v>
      </c>
      <c r="F1478" s="208"/>
      <c r="G1478" s="208"/>
      <c r="H1478" s="208"/>
      <c r="I1478" s="208"/>
      <c r="J1478" s="208"/>
    </row>
    <row r="1479" spans="1:10" ht="11.25" customHeight="1" x14ac:dyDescent="0.25">
      <c r="A1479" s="257" t="s">
        <v>1515</v>
      </c>
      <c r="B1479" s="257"/>
      <c r="C1479" s="257"/>
      <c r="D1479" s="258"/>
      <c r="E1479" s="209">
        <v>54.08</v>
      </c>
      <c r="F1479" s="208"/>
      <c r="G1479" s="208"/>
      <c r="H1479" s="208"/>
      <c r="I1479" s="208"/>
      <c r="J1479" s="208"/>
    </row>
    <row r="1480" spans="1:10" ht="11.25" customHeight="1" x14ac:dyDescent="0.25">
      <c r="A1480" s="257" t="s">
        <v>1516</v>
      </c>
      <c r="B1480" s="257"/>
      <c r="C1480" s="257"/>
      <c r="D1480" s="258"/>
      <c r="E1480" s="209">
        <v>227.72</v>
      </c>
      <c r="F1480" s="208"/>
      <c r="G1480" s="208"/>
      <c r="H1480" s="208"/>
      <c r="I1480" s="208"/>
      <c r="J1480" s="208"/>
    </row>
    <row r="1481" spans="1:10" ht="11.25" customHeight="1" x14ac:dyDescent="0.25">
      <c r="A1481" s="257" t="s">
        <v>1517</v>
      </c>
      <c r="B1481" s="257"/>
      <c r="C1481" s="257"/>
      <c r="D1481" s="258"/>
      <c r="E1481" s="209"/>
      <c r="F1481" s="208"/>
      <c r="G1481" s="208"/>
      <c r="H1481" s="208"/>
      <c r="I1481" s="208"/>
      <c r="J1481" s="208"/>
    </row>
    <row r="1482" spans="1:10" ht="11.25" customHeight="1" x14ac:dyDescent="0.25">
      <c r="A1482" s="259" t="s">
        <v>1518</v>
      </c>
      <c r="B1482" s="259"/>
      <c r="C1482" s="259"/>
      <c r="D1482" s="258"/>
      <c r="E1482" s="211">
        <f>SUM(E1480:E1481)</f>
        <v>227.72</v>
      </c>
      <c r="F1482" s="208"/>
      <c r="G1482" s="208"/>
      <c r="H1482" s="208"/>
      <c r="I1482" s="208"/>
      <c r="J1482" s="208"/>
    </row>
    <row r="1483" spans="1:10" x14ac:dyDescent="0.25">
      <c r="A1483" s="20"/>
      <c r="B1483" s="20"/>
      <c r="C1483" s="20"/>
      <c r="D1483" s="61"/>
      <c r="E1483" s="20"/>
      <c r="F1483" s="20"/>
      <c r="G1483" s="20"/>
      <c r="H1483" s="20"/>
      <c r="I1483" s="20"/>
      <c r="J1483" s="20"/>
    </row>
    <row r="1484" spans="1:10" x14ac:dyDescent="0.25">
      <c r="A1484" s="20"/>
      <c r="B1484" s="20"/>
      <c r="C1484" s="20"/>
      <c r="D1484" s="61"/>
      <c r="E1484" s="20"/>
      <c r="F1484" s="20"/>
      <c r="G1484" s="20"/>
      <c r="H1484" s="20"/>
      <c r="I1484" s="20"/>
      <c r="J1484" s="20"/>
    </row>
    <row r="1485" spans="1:10" x14ac:dyDescent="0.25">
      <c r="A1485" s="20"/>
      <c r="B1485" s="20"/>
      <c r="C1485" s="20"/>
      <c r="D1485" s="61"/>
      <c r="E1485" s="20"/>
      <c r="F1485" s="20"/>
      <c r="G1485" s="20"/>
      <c r="H1485" s="20"/>
      <c r="I1485" s="20"/>
      <c r="J1485" s="20"/>
    </row>
    <row r="1486" spans="1:10" x14ac:dyDescent="0.25">
      <c r="A1486" s="20"/>
      <c r="B1486" s="20"/>
      <c r="C1486" s="20"/>
      <c r="D1486" s="61"/>
      <c r="E1486" s="20"/>
      <c r="F1486" s="20"/>
      <c r="G1486" s="20"/>
      <c r="H1486" s="20"/>
      <c r="I1486" s="20"/>
      <c r="J1486" s="20"/>
    </row>
    <row r="1487" spans="1:10" x14ac:dyDescent="0.25">
      <c r="A1487" s="20"/>
      <c r="B1487" s="20"/>
      <c r="C1487" s="20"/>
      <c r="D1487" s="61"/>
      <c r="E1487" s="20"/>
      <c r="F1487" s="20"/>
      <c r="G1487" s="20"/>
      <c r="H1487" s="20"/>
      <c r="I1487" s="20"/>
      <c r="J1487" s="20"/>
    </row>
    <row r="1488" spans="1:10" x14ac:dyDescent="0.25">
      <c r="A1488" s="20"/>
      <c r="B1488" s="20"/>
      <c r="C1488" s="20"/>
      <c r="D1488" s="61"/>
      <c r="E1488" s="20"/>
      <c r="F1488" s="20"/>
      <c r="G1488" s="20"/>
      <c r="H1488" s="20"/>
      <c r="I1488" s="20"/>
      <c r="J1488" s="20"/>
    </row>
    <row r="1489" spans="1:10" x14ac:dyDescent="0.25">
      <c r="A1489" s="20"/>
      <c r="B1489" s="20"/>
      <c r="C1489" s="20"/>
      <c r="D1489" s="61"/>
      <c r="E1489" s="20"/>
      <c r="F1489" s="20"/>
      <c r="G1489" s="20"/>
      <c r="H1489" s="20"/>
      <c r="I1489" s="20"/>
      <c r="J1489" s="20"/>
    </row>
    <row r="1490" spans="1:10" x14ac:dyDescent="0.25">
      <c r="A1490" s="20"/>
      <c r="B1490" s="20"/>
      <c r="C1490" s="20"/>
      <c r="D1490" s="61"/>
      <c r="E1490" s="20"/>
      <c r="F1490" s="20"/>
      <c r="G1490" s="20"/>
      <c r="H1490" s="20"/>
      <c r="I1490" s="20"/>
      <c r="J1490" s="20"/>
    </row>
    <row r="1491" spans="1:10" x14ac:dyDescent="0.25">
      <c r="A1491" s="20"/>
      <c r="B1491" s="20"/>
      <c r="C1491" s="20"/>
      <c r="D1491" s="61"/>
      <c r="E1491" s="20"/>
      <c r="F1491" s="20"/>
      <c r="G1491" s="20"/>
      <c r="H1491" s="20"/>
      <c r="I1491" s="20"/>
      <c r="J1491" s="20"/>
    </row>
    <row r="1492" spans="1:10" x14ac:dyDescent="0.25">
      <c r="A1492" s="20"/>
      <c r="B1492" s="20"/>
      <c r="C1492" s="20"/>
      <c r="D1492" s="61"/>
      <c r="E1492" s="20"/>
      <c r="F1492" s="20"/>
      <c r="G1492" s="20"/>
      <c r="H1492" s="20"/>
      <c r="I1492" s="20"/>
      <c r="J1492" s="20"/>
    </row>
    <row r="1493" spans="1:10" x14ac:dyDescent="0.25">
      <c r="A1493" s="20"/>
      <c r="B1493" s="20"/>
      <c r="C1493" s="20"/>
      <c r="D1493" s="61"/>
      <c r="E1493" s="20"/>
      <c r="F1493" s="20"/>
      <c r="G1493" s="20"/>
      <c r="H1493" s="20"/>
      <c r="I1493" s="20"/>
      <c r="J1493" s="20"/>
    </row>
    <row r="1494" spans="1:10" x14ac:dyDescent="0.25">
      <c r="A1494" s="20"/>
      <c r="B1494" s="20"/>
      <c r="C1494" s="20"/>
      <c r="D1494" s="61"/>
      <c r="E1494" s="20"/>
      <c r="F1494" s="20"/>
      <c r="G1494" s="20"/>
      <c r="H1494" s="20"/>
      <c r="I1494" s="20"/>
      <c r="J1494" s="20"/>
    </row>
    <row r="1495" spans="1:10" x14ac:dyDescent="0.25">
      <c r="A1495" s="20"/>
      <c r="B1495" s="20"/>
      <c r="C1495" s="20"/>
      <c r="D1495" s="61"/>
      <c r="E1495" s="20"/>
      <c r="F1495" s="20"/>
      <c r="G1495" s="20"/>
      <c r="H1495" s="20"/>
      <c r="I1495" s="20"/>
      <c r="J1495" s="20"/>
    </row>
    <row r="1496" spans="1:10" x14ac:dyDescent="0.25">
      <c r="A1496" s="20"/>
      <c r="B1496" s="20"/>
      <c r="C1496" s="20"/>
      <c r="D1496" s="61"/>
      <c r="E1496" s="20"/>
      <c r="F1496" s="20"/>
      <c r="G1496" s="20"/>
      <c r="H1496" s="20"/>
      <c r="I1496" s="20"/>
      <c r="J1496" s="20"/>
    </row>
    <row r="1497" spans="1:10" x14ac:dyDescent="0.25">
      <c r="A1497" s="20"/>
      <c r="B1497" s="20"/>
      <c r="C1497" s="20"/>
      <c r="D1497" s="61"/>
      <c r="E1497" s="20"/>
      <c r="F1497" s="20"/>
      <c r="G1497" s="20"/>
      <c r="H1497" s="20"/>
      <c r="I1497" s="20"/>
      <c r="J1497" s="20"/>
    </row>
    <row r="1498" spans="1:10" x14ac:dyDescent="0.25">
      <c r="A1498" s="20"/>
      <c r="B1498" s="20"/>
      <c r="C1498" s="20"/>
      <c r="D1498" s="61"/>
      <c r="E1498" s="20"/>
      <c r="F1498" s="20"/>
      <c r="G1498" s="20"/>
      <c r="H1498" s="20"/>
      <c r="I1498" s="20"/>
      <c r="J1498" s="20"/>
    </row>
    <row r="1499" spans="1:10" x14ac:dyDescent="0.25">
      <c r="A1499" s="20"/>
      <c r="B1499" s="20"/>
      <c r="C1499" s="20"/>
      <c r="D1499" s="61"/>
      <c r="E1499" s="20"/>
      <c r="F1499" s="20"/>
      <c r="G1499" s="20"/>
      <c r="H1499" s="20"/>
      <c r="I1499" s="20"/>
      <c r="J1499" s="20"/>
    </row>
    <row r="1500" spans="1:10" x14ac:dyDescent="0.25">
      <c r="A1500" s="20"/>
      <c r="B1500" s="20"/>
      <c r="C1500" s="20"/>
      <c r="D1500" s="61"/>
      <c r="E1500" s="20"/>
      <c r="F1500" s="20"/>
      <c r="G1500" s="20"/>
      <c r="H1500" s="20"/>
      <c r="I1500" s="20"/>
      <c r="J1500" s="20"/>
    </row>
    <row r="1501" spans="1:10" x14ac:dyDescent="0.25">
      <c r="A1501" s="20"/>
      <c r="B1501" s="20"/>
      <c r="C1501" s="20"/>
      <c r="D1501" s="61"/>
      <c r="E1501" s="20"/>
      <c r="F1501" s="20"/>
      <c r="G1501" s="20"/>
      <c r="H1501" s="20"/>
      <c r="I1501" s="20"/>
      <c r="J1501" s="20"/>
    </row>
    <row r="1502" spans="1:10" x14ac:dyDescent="0.25">
      <c r="A1502" s="20"/>
      <c r="B1502" s="20"/>
      <c r="C1502" s="20"/>
      <c r="D1502" s="61"/>
      <c r="E1502" s="20"/>
      <c r="F1502" s="20"/>
      <c r="G1502" s="20"/>
      <c r="H1502" s="20"/>
      <c r="I1502" s="20"/>
      <c r="J1502" s="20"/>
    </row>
    <row r="1503" spans="1:10" x14ac:dyDescent="0.25">
      <c r="A1503" s="20"/>
      <c r="B1503" s="20"/>
      <c r="C1503" s="20"/>
      <c r="D1503" s="61"/>
      <c r="E1503" s="20"/>
      <c r="F1503" s="20"/>
      <c r="G1503" s="20"/>
      <c r="H1503" s="20"/>
      <c r="I1503" s="20"/>
      <c r="J1503" s="20"/>
    </row>
    <row r="1504" spans="1:10" ht="11.25" customHeight="1" x14ac:dyDescent="0.25">
      <c r="A1504" s="265" t="s">
        <v>1740</v>
      </c>
      <c r="B1504" s="265"/>
      <c r="C1504" s="265"/>
      <c r="D1504" s="265"/>
      <c r="E1504" s="265"/>
      <c r="F1504" s="265"/>
      <c r="G1504" s="265"/>
      <c r="H1504" s="266" t="s">
        <v>1585</v>
      </c>
      <c r="I1504" s="266"/>
      <c r="J1504" s="266"/>
    </row>
    <row r="1505" spans="1:10" ht="11.25" customHeight="1" x14ac:dyDescent="0.25">
      <c r="A1505" s="265" t="s">
        <v>1477</v>
      </c>
      <c r="B1505" s="265"/>
      <c r="C1505" s="265" t="s">
        <v>1741</v>
      </c>
      <c r="D1505" s="265"/>
      <c r="E1505" s="265" t="s">
        <v>1479</v>
      </c>
      <c r="F1505" s="265"/>
      <c r="G1505" s="265"/>
      <c r="H1505" s="266" t="s">
        <v>1480</v>
      </c>
      <c r="I1505" s="266"/>
      <c r="J1505" s="266"/>
    </row>
    <row r="1506" spans="1:10" x14ac:dyDescent="0.25">
      <c r="A1506" s="260"/>
      <c r="B1506" s="260"/>
      <c r="C1506" s="260"/>
      <c r="D1506" s="260"/>
      <c r="E1506" s="260"/>
      <c r="F1506" s="260"/>
      <c r="G1506" s="260"/>
      <c r="H1506" s="260"/>
      <c r="I1506" s="260"/>
      <c r="J1506" s="260"/>
    </row>
    <row r="1507" spans="1:10" x14ac:dyDescent="0.25">
      <c r="A1507" s="201" t="s">
        <v>1124</v>
      </c>
      <c r="B1507" s="202" t="s">
        <v>1481</v>
      </c>
      <c r="C1507" s="202" t="s">
        <v>1482</v>
      </c>
      <c r="D1507" s="203" t="s">
        <v>1483</v>
      </c>
      <c r="E1507" s="203" t="s">
        <v>1484</v>
      </c>
      <c r="F1507" s="203" t="s">
        <v>1485</v>
      </c>
      <c r="G1507" s="203" t="s">
        <v>1486</v>
      </c>
      <c r="H1507" s="203" t="s">
        <v>1487</v>
      </c>
      <c r="I1507" s="203" t="s">
        <v>1488</v>
      </c>
      <c r="J1507" s="203" t="s">
        <v>1489</v>
      </c>
    </row>
    <row r="1508" spans="1:10" x14ac:dyDescent="0.25">
      <c r="A1508" s="204" t="s">
        <v>1534</v>
      </c>
      <c r="B1508" s="205" t="s">
        <v>1491</v>
      </c>
      <c r="C1508" s="205" t="s">
        <v>1535</v>
      </c>
      <c r="D1508" s="206">
        <v>0.5</v>
      </c>
      <c r="E1508" s="206">
        <v>1</v>
      </c>
      <c r="F1508" s="206">
        <v>5.42</v>
      </c>
      <c r="G1508" s="206">
        <v>0</v>
      </c>
      <c r="H1508" s="206">
        <v>12.38</v>
      </c>
      <c r="I1508" s="206" t="s">
        <v>1493</v>
      </c>
      <c r="J1508" s="206">
        <v>6.19</v>
      </c>
    </row>
    <row r="1509" spans="1:10" x14ac:dyDescent="0.25">
      <c r="A1509" s="204" t="s">
        <v>1599</v>
      </c>
      <c r="B1509" s="205" t="s">
        <v>1491</v>
      </c>
      <c r="C1509" s="205" t="s">
        <v>1600</v>
      </c>
      <c r="D1509" s="206">
        <v>0.5</v>
      </c>
      <c r="E1509" s="206">
        <v>1</v>
      </c>
      <c r="F1509" s="206">
        <v>6.42</v>
      </c>
      <c r="G1509" s="206">
        <v>0</v>
      </c>
      <c r="H1509" s="206">
        <v>14.66</v>
      </c>
      <c r="I1509" s="206" t="s">
        <v>1493</v>
      </c>
      <c r="J1509" s="206">
        <v>7.33</v>
      </c>
    </row>
    <row r="1510" spans="1:10" ht="11.25" customHeight="1" x14ac:dyDescent="0.25">
      <c r="A1510" s="261" t="s">
        <v>1505</v>
      </c>
      <c r="B1510" s="261"/>
      <c r="C1510" s="261"/>
      <c r="D1510" s="261"/>
      <c r="E1510" s="261"/>
      <c r="F1510" s="261"/>
      <c r="G1510" s="261"/>
      <c r="H1510" s="261"/>
      <c r="I1510" s="261"/>
      <c r="J1510" s="207">
        <v>13.52</v>
      </c>
    </row>
    <row r="1511" spans="1:10" x14ac:dyDescent="0.25">
      <c r="A1511" s="262"/>
      <c r="B1511" s="262"/>
      <c r="C1511" s="262"/>
      <c r="D1511" s="262"/>
      <c r="E1511" s="262"/>
      <c r="F1511" s="262"/>
      <c r="G1511" s="262"/>
      <c r="H1511" s="262"/>
      <c r="I1511" s="262"/>
      <c r="J1511" s="262"/>
    </row>
    <row r="1512" spans="1:10" x14ac:dyDescent="0.25">
      <c r="A1512" s="201" t="s">
        <v>1496</v>
      </c>
      <c r="B1512" s="202" t="s">
        <v>1481</v>
      </c>
      <c r="C1512" s="202" t="s">
        <v>1482</v>
      </c>
      <c r="D1512" s="203" t="s">
        <v>1483</v>
      </c>
      <c r="E1512" s="203" t="s">
        <v>1484</v>
      </c>
      <c r="F1512" s="203" t="s">
        <v>1485</v>
      </c>
      <c r="G1512" s="203" t="s">
        <v>1486</v>
      </c>
      <c r="H1512" s="203" t="s">
        <v>1487</v>
      </c>
      <c r="I1512" s="203" t="s">
        <v>1488</v>
      </c>
      <c r="J1512" s="203" t="s">
        <v>1489</v>
      </c>
    </row>
    <row r="1513" spans="1:10" x14ac:dyDescent="0.25">
      <c r="A1513" s="204" t="s">
        <v>1742</v>
      </c>
      <c r="B1513" s="205" t="s">
        <v>53</v>
      </c>
      <c r="C1513" s="205" t="s">
        <v>1743</v>
      </c>
      <c r="D1513" s="206">
        <v>1</v>
      </c>
      <c r="E1513" s="206">
        <v>1</v>
      </c>
      <c r="F1513" s="206">
        <v>563.42999999999995</v>
      </c>
      <c r="G1513" s="206">
        <v>0</v>
      </c>
      <c r="H1513" s="206">
        <v>563.42999999999995</v>
      </c>
      <c r="I1513" s="206" t="s">
        <v>1493</v>
      </c>
      <c r="J1513" s="206">
        <v>563.42999999999995</v>
      </c>
    </row>
    <row r="1514" spans="1:10" x14ac:dyDescent="0.25">
      <c r="A1514" s="204" t="s">
        <v>1469</v>
      </c>
      <c r="B1514" s="205" t="s">
        <v>300</v>
      </c>
      <c r="C1514" s="205" t="s">
        <v>1721</v>
      </c>
      <c r="D1514" s="206">
        <v>0.28000000000000003</v>
      </c>
      <c r="E1514" s="206">
        <v>1</v>
      </c>
      <c r="F1514" s="206">
        <v>0.16</v>
      </c>
      <c r="G1514" s="206">
        <v>0</v>
      </c>
      <c r="H1514" s="206">
        <v>0.16</v>
      </c>
      <c r="I1514" s="206" t="s">
        <v>1493</v>
      </c>
      <c r="J1514" s="206">
        <v>4.4999999999999998E-2</v>
      </c>
    </row>
    <row r="1515" spans="1:10" ht="11.25" customHeight="1" x14ac:dyDescent="0.25">
      <c r="A1515" s="261" t="s">
        <v>1505</v>
      </c>
      <c r="B1515" s="261"/>
      <c r="C1515" s="261"/>
      <c r="D1515" s="261"/>
      <c r="E1515" s="261"/>
      <c r="F1515" s="261"/>
      <c r="G1515" s="261"/>
      <c r="H1515" s="261"/>
      <c r="I1515" s="261"/>
      <c r="J1515" s="207">
        <v>563.48</v>
      </c>
    </row>
    <row r="1516" spans="1:10" x14ac:dyDescent="0.25">
      <c r="A1516" s="262"/>
      <c r="B1516" s="262"/>
      <c r="C1516" s="262"/>
      <c r="D1516" s="262"/>
      <c r="E1516" s="262"/>
      <c r="F1516" s="262"/>
      <c r="G1516" s="262"/>
      <c r="H1516" s="262"/>
      <c r="I1516" s="262"/>
      <c r="J1516" s="262"/>
    </row>
    <row r="1517" spans="1:10" ht="11.25" customHeight="1" x14ac:dyDescent="0.25">
      <c r="A1517" s="263" t="s">
        <v>1506</v>
      </c>
      <c r="B1517" s="263"/>
      <c r="C1517" s="263"/>
      <c r="D1517" s="263"/>
      <c r="E1517" s="263"/>
      <c r="F1517" s="208"/>
      <c r="G1517" s="208"/>
      <c r="H1517" s="208"/>
      <c r="I1517" s="208"/>
      <c r="J1517" s="208"/>
    </row>
    <row r="1518" spans="1:10" ht="11.25" customHeight="1" x14ac:dyDescent="0.25">
      <c r="A1518" s="264" t="s">
        <v>1507</v>
      </c>
      <c r="B1518" s="264"/>
      <c r="C1518" s="264"/>
      <c r="D1518" s="203" t="s">
        <v>1508</v>
      </c>
      <c r="E1518" s="203" t="s">
        <v>1509</v>
      </c>
      <c r="F1518" s="208"/>
      <c r="G1518" s="208"/>
      <c r="H1518" s="208"/>
      <c r="I1518" s="208"/>
      <c r="J1518" s="208"/>
    </row>
    <row r="1519" spans="1:10" ht="11.25" customHeight="1" x14ac:dyDescent="0.25">
      <c r="A1519" s="257" t="s">
        <v>1510</v>
      </c>
      <c r="B1519" s="257"/>
      <c r="C1519" s="257"/>
      <c r="D1519" s="258">
        <v>128.33000000000001</v>
      </c>
      <c r="E1519" s="209">
        <v>13.52</v>
      </c>
      <c r="F1519" s="208"/>
      <c r="G1519" s="208"/>
      <c r="H1519" s="208"/>
      <c r="I1519" s="208"/>
      <c r="J1519" s="208"/>
    </row>
    <row r="1520" spans="1:10" ht="11.25" customHeight="1" x14ac:dyDescent="0.25">
      <c r="A1520" s="257" t="s">
        <v>1511</v>
      </c>
      <c r="B1520" s="257"/>
      <c r="C1520" s="257"/>
      <c r="D1520" s="258"/>
      <c r="E1520" s="209">
        <v>563.48</v>
      </c>
      <c r="F1520" s="208"/>
      <c r="G1520" s="208"/>
      <c r="H1520" s="208"/>
      <c r="I1520" s="208"/>
      <c r="J1520" s="208"/>
    </row>
    <row r="1521" spans="1:10" ht="11.25" customHeight="1" x14ac:dyDescent="0.25">
      <c r="A1521" s="257" t="s">
        <v>1512</v>
      </c>
      <c r="B1521" s="257"/>
      <c r="C1521" s="257"/>
      <c r="D1521" s="258"/>
      <c r="E1521" s="209">
        <v>0</v>
      </c>
      <c r="F1521" s="208"/>
      <c r="G1521" s="208"/>
      <c r="H1521" s="208"/>
      <c r="I1521" s="208"/>
      <c r="J1521" s="208"/>
    </row>
    <row r="1522" spans="1:10" ht="11.25" customHeight="1" x14ac:dyDescent="0.25">
      <c r="A1522" s="257" t="s">
        <v>1513</v>
      </c>
      <c r="B1522" s="257"/>
      <c r="C1522" s="257"/>
      <c r="D1522" s="258"/>
      <c r="E1522" s="209">
        <v>1</v>
      </c>
      <c r="F1522" s="208"/>
      <c r="G1522" s="208"/>
      <c r="H1522" s="208"/>
      <c r="I1522" s="208"/>
      <c r="J1522" s="208"/>
    </row>
    <row r="1523" spans="1:10" ht="11.25" customHeight="1" x14ac:dyDescent="0.25">
      <c r="A1523" s="257" t="s">
        <v>1514</v>
      </c>
      <c r="B1523" s="257"/>
      <c r="C1523" s="257"/>
      <c r="D1523" s="258"/>
      <c r="E1523" s="209">
        <v>13.52</v>
      </c>
      <c r="F1523" s="208"/>
      <c r="G1523" s="208"/>
      <c r="H1523" s="208"/>
      <c r="I1523" s="208"/>
      <c r="J1523" s="208"/>
    </row>
    <row r="1524" spans="1:10" ht="11.25" customHeight="1" x14ac:dyDescent="0.25">
      <c r="A1524" s="257" t="s">
        <v>1515</v>
      </c>
      <c r="B1524" s="257"/>
      <c r="C1524" s="257"/>
      <c r="D1524" s="258"/>
      <c r="E1524" s="209">
        <v>13.52</v>
      </c>
      <c r="F1524" s="208"/>
      <c r="G1524" s="208"/>
      <c r="H1524" s="208"/>
      <c r="I1524" s="208"/>
      <c r="J1524" s="208"/>
    </row>
    <row r="1525" spans="1:10" ht="11.25" customHeight="1" x14ac:dyDescent="0.25">
      <c r="A1525" s="257" t="s">
        <v>1516</v>
      </c>
      <c r="B1525" s="257"/>
      <c r="C1525" s="257"/>
      <c r="D1525" s="258"/>
      <c r="E1525" s="209">
        <v>577</v>
      </c>
      <c r="F1525" s="208"/>
      <c r="G1525" s="208"/>
      <c r="H1525" s="208"/>
      <c r="I1525" s="208"/>
      <c r="J1525" s="208"/>
    </row>
    <row r="1526" spans="1:10" ht="11.25" customHeight="1" x14ac:dyDescent="0.25">
      <c r="A1526" s="257" t="s">
        <v>1517</v>
      </c>
      <c r="B1526" s="257"/>
      <c r="C1526" s="257"/>
      <c r="D1526" s="258"/>
      <c r="E1526" s="209"/>
      <c r="F1526" s="208"/>
      <c r="G1526" s="208"/>
      <c r="H1526" s="208"/>
      <c r="I1526" s="208"/>
      <c r="J1526" s="208"/>
    </row>
    <row r="1527" spans="1:10" ht="11.25" customHeight="1" x14ac:dyDescent="0.25">
      <c r="A1527" s="259" t="s">
        <v>1518</v>
      </c>
      <c r="B1527" s="259"/>
      <c r="C1527" s="259"/>
      <c r="D1527" s="258"/>
      <c r="E1527" s="211">
        <f>SUM(E1525:E1526)</f>
        <v>577</v>
      </c>
      <c r="F1527" s="208"/>
      <c r="G1527" s="208"/>
      <c r="H1527" s="208"/>
      <c r="I1527" s="208"/>
      <c r="J1527" s="208"/>
    </row>
    <row r="1528" spans="1:10" x14ac:dyDescent="0.25">
      <c r="A1528" s="20"/>
      <c r="B1528" s="20"/>
      <c r="C1528" s="20"/>
      <c r="D1528" s="61"/>
      <c r="E1528" s="20"/>
      <c r="F1528" s="20"/>
      <c r="G1528" s="20"/>
      <c r="H1528" s="20"/>
      <c r="I1528" s="20"/>
      <c r="J1528" s="20"/>
    </row>
    <row r="1529" spans="1:10" x14ac:dyDescent="0.25">
      <c r="A1529" s="20"/>
      <c r="B1529" s="20"/>
      <c r="C1529" s="20"/>
      <c r="D1529" s="61"/>
      <c r="E1529" s="20"/>
      <c r="F1529" s="20"/>
      <c r="G1529" s="20"/>
      <c r="H1529" s="20"/>
      <c r="I1529" s="20"/>
      <c r="J1529" s="20"/>
    </row>
    <row r="1530" spans="1:10" x14ac:dyDescent="0.25">
      <c r="A1530" s="20"/>
      <c r="B1530" s="20"/>
      <c r="C1530" s="20"/>
      <c r="D1530" s="61"/>
      <c r="E1530" s="20"/>
      <c r="F1530" s="20"/>
      <c r="G1530" s="20"/>
      <c r="H1530" s="20"/>
      <c r="I1530" s="20"/>
      <c r="J1530" s="20"/>
    </row>
    <row r="1531" spans="1:10" x14ac:dyDescent="0.25">
      <c r="A1531" s="20"/>
      <c r="B1531" s="20"/>
      <c r="C1531" s="20"/>
      <c r="D1531" s="61"/>
      <c r="E1531" s="20"/>
      <c r="F1531" s="20"/>
      <c r="G1531" s="20"/>
      <c r="H1531" s="20"/>
      <c r="I1531" s="20"/>
      <c r="J1531" s="20"/>
    </row>
    <row r="1532" spans="1:10" x14ac:dyDescent="0.25">
      <c r="A1532" s="20"/>
      <c r="B1532" s="20"/>
      <c r="C1532" s="20"/>
      <c r="D1532" s="61"/>
      <c r="E1532" s="20"/>
      <c r="F1532" s="20"/>
      <c r="G1532" s="20"/>
      <c r="H1532" s="20"/>
      <c r="I1532" s="20"/>
      <c r="J1532" s="20"/>
    </row>
    <row r="1533" spans="1:10" x14ac:dyDescent="0.25">
      <c r="A1533" s="20"/>
      <c r="B1533" s="20"/>
      <c r="C1533" s="20"/>
      <c r="D1533" s="61"/>
      <c r="E1533" s="20"/>
      <c r="F1533" s="20"/>
      <c r="G1533" s="20"/>
      <c r="H1533" s="20"/>
      <c r="I1533" s="20"/>
      <c r="J1533" s="20"/>
    </row>
    <row r="1534" spans="1:10" x14ac:dyDescent="0.25">
      <c r="A1534" s="20"/>
      <c r="B1534" s="20"/>
      <c r="C1534" s="20"/>
      <c r="D1534" s="61"/>
      <c r="E1534" s="20"/>
      <c r="F1534" s="20"/>
      <c r="G1534" s="20"/>
      <c r="H1534" s="20"/>
      <c r="I1534" s="20"/>
      <c r="J1534" s="20"/>
    </row>
    <row r="1535" spans="1:10" x14ac:dyDescent="0.25">
      <c r="A1535" s="20"/>
      <c r="B1535" s="20"/>
      <c r="C1535" s="20"/>
      <c r="D1535" s="61"/>
      <c r="E1535" s="20"/>
      <c r="F1535" s="20"/>
      <c r="G1535" s="20"/>
      <c r="H1535" s="20"/>
      <c r="I1535" s="20"/>
      <c r="J1535" s="20"/>
    </row>
    <row r="1536" spans="1:10" x14ac:dyDescent="0.25">
      <c r="A1536" s="20"/>
      <c r="B1536" s="20"/>
      <c r="C1536" s="20"/>
      <c r="D1536" s="61"/>
      <c r="E1536" s="20"/>
      <c r="F1536" s="20"/>
      <c r="G1536" s="20"/>
      <c r="H1536" s="20"/>
      <c r="I1536" s="20"/>
      <c r="J1536" s="20"/>
    </row>
    <row r="1537" spans="1:10" x14ac:dyDescent="0.25">
      <c r="A1537" s="20"/>
      <c r="B1537" s="20"/>
      <c r="C1537" s="20"/>
      <c r="D1537" s="61"/>
      <c r="E1537" s="20"/>
      <c r="F1537" s="20"/>
      <c r="G1537" s="20"/>
      <c r="H1537" s="20"/>
      <c r="I1537" s="20"/>
      <c r="J1537" s="20"/>
    </row>
    <row r="1538" spans="1:10" x14ac:dyDescent="0.25">
      <c r="A1538" s="20"/>
      <c r="B1538" s="20"/>
      <c r="C1538" s="20"/>
      <c r="D1538" s="61"/>
      <c r="E1538" s="20"/>
      <c r="F1538" s="20"/>
      <c r="G1538" s="20"/>
      <c r="H1538" s="20"/>
      <c r="I1538" s="20"/>
      <c r="J1538" s="20"/>
    </row>
    <row r="1539" spans="1:10" x14ac:dyDescent="0.25">
      <c r="A1539" s="20"/>
      <c r="B1539" s="20"/>
      <c r="C1539" s="20"/>
      <c r="D1539" s="61"/>
      <c r="E1539" s="20"/>
      <c r="F1539" s="20"/>
      <c r="G1539" s="20"/>
      <c r="H1539" s="20"/>
      <c r="I1539" s="20"/>
      <c r="J1539" s="20"/>
    </row>
    <row r="1540" spans="1:10" x14ac:dyDescent="0.25">
      <c r="A1540" s="20"/>
      <c r="B1540" s="20"/>
      <c r="C1540" s="20"/>
      <c r="D1540" s="61"/>
      <c r="E1540" s="20"/>
      <c r="F1540" s="20"/>
      <c r="G1540" s="20"/>
      <c r="H1540" s="20"/>
      <c r="I1540" s="20"/>
      <c r="J1540" s="20"/>
    </row>
    <row r="1541" spans="1:10" x14ac:dyDescent="0.25">
      <c r="A1541" s="20"/>
      <c r="B1541" s="20"/>
      <c r="C1541" s="20"/>
      <c r="D1541" s="61"/>
      <c r="E1541" s="20"/>
      <c r="F1541" s="20"/>
      <c r="G1541" s="20"/>
      <c r="H1541" s="20"/>
      <c r="I1541" s="20"/>
      <c r="J1541" s="20"/>
    </row>
    <row r="1542" spans="1:10" x14ac:dyDescent="0.25">
      <c r="A1542" s="20"/>
      <c r="B1542" s="20"/>
      <c r="C1542" s="20"/>
      <c r="D1542" s="61"/>
      <c r="E1542" s="20"/>
      <c r="F1542" s="20"/>
      <c r="G1542" s="20"/>
      <c r="H1542" s="20"/>
      <c r="I1542" s="20"/>
      <c r="J1542" s="20"/>
    </row>
    <row r="1543" spans="1:10" x14ac:dyDescent="0.25">
      <c r="A1543" s="20"/>
      <c r="B1543" s="20"/>
      <c r="C1543" s="20"/>
      <c r="D1543" s="61"/>
      <c r="E1543" s="20"/>
      <c r="F1543" s="20"/>
      <c r="G1543" s="20"/>
      <c r="H1543" s="20"/>
      <c r="I1543" s="20"/>
      <c r="J1543" s="20"/>
    </row>
    <row r="1544" spans="1:10" x14ac:dyDescent="0.25">
      <c r="A1544" s="20"/>
      <c r="B1544" s="20"/>
      <c r="C1544" s="20"/>
      <c r="D1544" s="61"/>
      <c r="E1544" s="20"/>
      <c r="F1544" s="20"/>
      <c r="G1544" s="20"/>
      <c r="H1544" s="20"/>
      <c r="I1544" s="20"/>
      <c r="J1544" s="20"/>
    </row>
    <row r="1545" spans="1:10" x14ac:dyDescent="0.25">
      <c r="A1545" s="20"/>
      <c r="B1545" s="20"/>
      <c r="C1545" s="20"/>
      <c r="D1545" s="61"/>
      <c r="E1545" s="20"/>
      <c r="F1545" s="20"/>
      <c r="G1545" s="20"/>
      <c r="H1545" s="20"/>
      <c r="I1545" s="20"/>
      <c r="J1545" s="20"/>
    </row>
    <row r="1546" spans="1:10" x14ac:dyDescent="0.25">
      <c r="A1546" s="20"/>
      <c r="B1546" s="20"/>
      <c r="C1546" s="20"/>
      <c r="D1546" s="61"/>
      <c r="E1546" s="20"/>
      <c r="F1546" s="20"/>
      <c r="G1546" s="20"/>
      <c r="H1546" s="20"/>
      <c r="I1546" s="20"/>
      <c r="J1546" s="20"/>
    </row>
    <row r="1547" spans="1:10" x14ac:dyDescent="0.25">
      <c r="A1547" s="20"/>
      <c r="B1547" s="20"/>
      <c r="C1547" s="20"/>
      <c r="D1547" s="61"/>
      <c r="E1547" s="20"/>
      <c r="F1547" s="20"/>
      <c r="G1547" s="20"/>
      <c r="H1547" s="20"/>
      <c r="I1547" s="20"/>
      <c r="J1547" s="20"/>
    </row>
    <row r="1548" spans="1:10" x14ac:dyDescent="0.25">
      <c r="A1548" s="20"/>
      <c r="B1548" s="20"/>
      <c r="C1548" s="20"/>
      <c r="D1548" s="61"/>
      <c r="E1548" s="20"/>
      <c r="F1548" s="20"/>
      <c r="G1548" s="20"/>
      <c r="H1548" s="20"/>
      <c r="I1548" s="20"/>
      <c r="J1548" s="20"/>
    </row>
    <row r="1549" spans="1:10" s="213" customFormat="1" ht="21" customHeight="1" x14ac:dyDescent="0.25">
      <c r="A1549" s="265" t="s">
        <v>1744</v>
      </c>
      <c r="B1549" s="265"/>
      <c r="C1549" s="265"/>
      <c r="D1549" s="265"/>
      <c r="E1549" s="265"/>
      <c r="F1549" s="265"/>
      <c r="G1549" s="265"/>
      <c r="H1549" s="266" t="s">
        <v>1565</v>
      </c>
      <c r="I1549" s="266"/>
      <c r="J1549" s="266"/>
    </row>
    <row r="1550" spans="1:10" ht="11.25" customHeight="1" x14ac:dyDescent="0.25">
      <c r="A1550" s="265" t="s">
        <v>1477</v>
      </c>
      <c r="B1550" s="265"/>
      <c r="C1550" s="265" t="s">
        <v>1745</v>
      </c>
      <c r="D1550" s="265"/>
      <c r="E1550" s="265" t="s">
        <v>1479</v>
      </c>
      <c r="F1550" s="265"/>
      <c r="G1550" s="265"/>
      <c r="H1550" s="266" t="s">
        <v>1528</v>
      </c>
      <c r="I1550" s="266"/>
      <c r="J1550" s="266"/>
    </row>
    <row r="1551" spans="1:10" x14ac:dyDescent="0.25">
      <c r="A1551" s="260"/>
      <c r="B1551" s="260"/>
      <c r="C1551" s="260"/>
      <c r="D1551" s="260"/>
      <c r="E1551" s="260"/>
      <c r="F1551" s="260"/>
      <c r="G1551" s="260"/>
      <c r="H1551" s="260"/>
      <c r="I1551" s="260"/>
      <c r="J1551" s="260"/>
    </row>
    <row r="1552" spans="1:10" x14ac:dyDescent="0.25">
      <c r="A1552" s="201" t="s">
        <v>1124</v>
      </c>
      <c r="B1552" s="202" t="s">
        <v>1481</v>
      </c>
      <c r="C1552" s="202" t="s">
        <v>1482</v>
      </c>
      <c r="D1552" s="203" t="s">
        <v>1483</v>
      </c>
      <c r="E1552" s="203" t="s">
        <v>1484</v>
      </c>
      <c r="F1552" s="203" t="s">
        <v>1485</v>
      </c>
      <c r="G1552" s="203" t="s">
        <v>1486</v>
      </c>
      <c r="H1552" s="203" t="s">
        <v>1487</v>
      </c>
      <c r="I1552" s="203" t="s">
        <v>1488</v>
      </c>
      <c r="J1552" s="203" t="s">
        <v>1489</v>
      </c>
    </row>
    <row r="1553" spans="1:10" x14ac:dyDescent="0.25">
      <c r="A1553" s="204" t="s">
        <v>1534</v>
      </c>
      <c r="B1553" s="205" t="s">
        <v>1491</v>
      </c>
      <c r="C1553" s="205" t="s">
        <v>1535</v>
      </c>
      <c r="D1553" s="206">
        <v>4.0514999999999999</v>
      </c>
      <c r="E1553" s="206">
        <v>1</v>
      </c>
      <c r="F1553" s="206">
        <v>5.42</v>
      </c>
      <c r="G1553" s="206">
        <v>0</v>
      </c>
      <c r="H1553" s="206">
        <v>12.38</v>
      </c>
      <c r="I1553" s="206" t="s">
        <v>1493</v>
      </c>
      <c r="J1553" s="206">
        <v>50.158000000000001</v>
      </c>
    </row>
    <row r="1554" spans="1:10" x14ac:dyDescent="0.25">
      <c r="A1554" s="204" t="s">
        <v>1599</v>
      </c>
      <c r="B1554" s="205" t="s">
        <v>1491</v>
      </c>
      <c r="C1554" s="205" t="s">
        <v>1600</v>
      </c>
      <c r="D1554" s="206">
        <v>2.4994000000000001</v>
      </c>
      <c r="E1554" s="206">
        <v>1</v>
      </c>
      <c r="F1554" s="206">
        <v>6.42</v>
      </c>
      <c r="G1554" s="206">
        <v>0</v>
      </c>
      <c r="H1554" s="206">
        <v>14.66</v>
      </c>
      <c r="I1554" s="206" t="s">
        <v>1493</v>
      </c>
      <c r="J1554" s="206">
        <v>36.640999999999998</v>
      </c>
    </row>
    <row r="1555" spans="1:10" x14ac:dyDescent="0.25">
      <c r="A1555" s="204" t="s">
        <v>1552</v>
      </c>
      <c r="B1555" s="205" t="s">
        <v>1491</v>
      </c>
      <c r="C1555" s="205" t="s">
        <v>1553</v>
      </c>
      <c r="D1555" s="206">
        <v>1.4996</v>
      </c>
      <c r="E1555" s="206">
        <v>1</v>
      </c>
      <c r="F1555" s="206">
        <v>6.42</v>
      </c>
      <c r="G1555" s="206">
        <v>0</v>
      </c>
      <c r="H1555" s="206">
        <v>14.66</v>
      </c>
      <c r="I1555" s="206" t="s">
        <v>1493</v>
      </c>
      <c r="J1555" s="206">
        <v>21.984000000000002</v>
      </c>
    </row>
    <row r="1556" spans="1:10" x14ac:dyDescent="0.25">
      <c r="A1556" s="204" t="s">
        <v>1494</v>
      </c>
      <c r="B1556" s="205" t="s">
        <v>1491</v>
      </c>
      <c r="C1556" s="205" t="s">
        <v>1495</v>
      </c>
      <c r="D1556" s="206">
        <v>0.64780000000000004</v>
      </c>
      <c r="E1556" s="206">
        <v>1</v>
      </c>
      <c r="F1556" s="206">
        <v>4.72</v>
      </c>
      <c r="G1556" s="206">
        <v>0</v>
      </c>
      <c r="H1556" s="206">
        <v>10.78</v>
      </c>
      <c r="I1556" s="206" t="s">
        <v>1493</v>
      </c>
      <c r="J1556" s="206">
        <v>6.9829999999999997</v>
      </c>
    </row>
    <row r="1557" spans="1:10" ht="11.25" customHeight="1" x14ac:dyDescent="0.25">
      <c r="A1557" s="261" t="s">
        <v>1505</v>
      </c>
      <c r="B1557" s="261"/>
      <c r="C1557" s="261"/>
      <c r="D1557" s="261"/>
      <c r="E1557" s="261"/>
      <c r="F1557" s="261"/>
      <c r="G1557" s="261"/>
      <c r="H1557" s="261"/>
      <c r="I1557" s="261"/>
      <c r="J1557" s="207">
        <v>115.77</v>
      </c>
    </row>
    <row r="1558" spans="1:10" x14ac:dyDescent="0.25">
      <c r="A1558" s="262"/>
      <c r="B1558" s="262"/>
      <c r="C1558" s="262"/>
      <c r="D1558" s="262"/>
      <c r="E1558" s="262"/>
      <c r="F1558" s="262"/>
      <c r="G1558" s="262"/>
      <c r="H1558" s="262"/>
      <c r="I1558" s="262"/>
      <c r="J1558" s="262"/>
    </row>
    <row r="1559" spans="1:10" x14ac:dyDescent="0.25">
      <c r="A1559" s="201" t="s">
        <v>1496</v>
      </c>
      <c r="B1559" s="202" t="s">
        <v>1481</v>
      </c>
      <c r="C1559" s="202" t="s">
        <v>1482</v>
      </c>
      <c r="D1559" s="203" t="s">
        <v>1483</v>
      </c>
      <c r="E1559" s="203" t="s">
        <v>1484</v>
      </c>
      <c r="F1559" s="203" t="s">
        <v>1485</v>
      </c>
      <c r="G1559" s="203" t="s">
        <v>1486</v>
      </c>
      <c r="H1559" s="203" t="s">
        <v>1487</v>
      </c>
      <c r="I1559" s="203" t="s">
        <v>1488</v>
      </c>
      <c r="J1559" s="203" t="s">
        <v>1489</v>
      </c>
    </row>
    <row r="1560" spans="1:10" x14ac:dyDescent="0.25">
      <c r="A1560" s="204" t="s">
        <v>1554</v>
      </c>
      <c r="B1560" s="205" t="s">
        <v>30</v>
      </c>
      <c r="C1560" s="205" t="s">
        <v>1555</v>
      </c>
      <c r="D1560" s="206">
        <v>6.2199999999999998E-2</v>
      </c>
      <c r="E1560" s="206">
        <v>1</v>
      </c>
      <c r="F1560" s="206">
        <v>63.75</v>
      </c>
      <c r="G1560" s="206">
        <v>0</v>
      </c>
      <c r="H1560" s="206">
        <v>63.75</v>
      </c>
      <c r="I1560" s="206" t="s">
        <v>1493</v>
      </c>
      <c r="J1560" s="206">
        <v>3.9649999999999999</v>
      </c>
    </row>
    <row r="1561" spans="1:10" x14ac:dyDescent="0.25">
      <c r="A1561" s="204" t="s">
        <v>1556</v>
      </c>
      <c r="B1561" s="205" t="s">
        <v>201</v>
      </c>
      <c r="C1561" s="205" t="s">
        <v>1557</v>
      </c>
      <c r="D1561" s="206">
        <v>28.219200000000001</v>
      </c>
      <c r="E1561" s="206">
        <v>1</v>
      </c>
      <c r="F1561" s="206">
        <v>0.34</v>
      </c>
      <c r="G1561" s="206">
        <v>0</v>
      </c>
      <c r="H1561" s="206">
        <v>0.34</v>
      </c>
      <c r="I1561" s="206" t="s">
        <v>1493</v>
      </c>
      <c r="J1561" s="206">
        <v>9.5950000000000006</v>
      </c>
    </row>
    <row r="1562" spans="1:10" x14ac:dyDescent="0.25">
      <c r="A1562" s="204" t="s">
        <v>1567</v>
      </c>
      <c r="B1562" s="205" t="s">
        <v>30</v>
      </c>
      <c r="C1562" s="205" t="s">
        <v>1568</v>
      </c>
      <c r="D1562" s="206">
        <v>7.3000000000000001E-3</v>
      </c>
      <c r="E1562" s="206">
        <v>1</v>
      </c>
      <c r="F1562" s="206">
        <v>77.83</v>
      </c>
      <c r="G1562" s="206">
        <v>0</v>
      </c>
      <c r="H1562" s="206">
        <v>77.83</v>
      </c>
      <c r="I1562" s="206" t="s">
        <v>1493</v>
      </c>
      <c r="J1562" s="206">
        <v>0.56799999999999995</v>
      </c>
    </row>
    <row r="1563" spans="1:10" x14ac:dyDescent="0.25">
      <c r="A1563" s="204" t="s">
        <v>1569</v>
      </c>
      <c r="B1563" s="205" t="s">
        <v>30</v>
      </c>
      <c r="C1563" s="205" t="s">
        <v>1570</v>
      </c>
      <c r="D1563" s="206">
        <v>1.7100000000000001E-2</v>
      </c>
      <c r="E1563" s="206">
        <v>1</v>
      </c>
      <c r="F1563" s="206">
        <v>77.83</v>
      </c>
      <c r="G1563" s="206">
        <v>0</v>
      </c>
      <c r="H1563" s="206">
        <v>77.83</v>
      </c>
      <c r="I1563" s="206" t="s">
        <v>1493</v>
      </c>
      <c r="J1563" s="206">
        <v>1.331</v>
      </c>
    </row>
    <row r="1564" spans="1:10" x14ac:dyDescent="0.25">
      <c r="A1564" s="204" t="s">
        <v>1571</v>
      </c>
      <c r="B1564" s="205" t="s">
        <v>300</v>
      </c>
      <c r="C1564" s="205" t="s">
        <v>1572</v>
      </c>
      <c r="D1564" s="206">
        <v>1.7589999999999999</v>
      </c>
      <c r="E1564" s="206">
        <v>1</v>
      </c>
      <c r="F1564" s="206">
        <v>10.68</v>
      </c>
      <c r="G1564" s="206">
        <v>0</v>
      </c>
      <c r="H1564" s="206">
        <v>10.68</v>
      </c>
      <c r="I1564" s="206" t="s">
        <v>1493</v>
      </c>
      <c r="J1564" s="206">
        <v>18.786000000000001</v>
      </c>
    </row>
    <row r="1565" spans="1:10" x14ac:dyDescent="0.25">
      <c r="A1565" s="204" t="s">
        <v>1499</v>
      </c>
      <c r="B1565" s="205" t="s">
        <v>35</v>
      </c>
      <c r="C1565" s="205" t="s">
        <v>1500</v>
      </c>
      <c r="D1565" s="206">
        <v>0.55189999999999995</v>
      </c>
      <c r="E1565" s="206">
        <v>1</v>
      </c>
      <c r="F1565" s="206">
        <v>96.7</v>
      </c>
      <c r="G1565" s="206">
        <v>0</v>
      </c>
      <c r="H1565" s="206">
        <v>96.7</v>
      </c>
      <c r="I1565" s="206" t="s">
        <v>1493</v>
      </c>
      <c r="J1565" s="206">
        <v>53.369</v>
      </c>
    </row>
    <row r="1566" spans="1:10" x14ac:dyDescent="0.25">
      <c r="A1566" s="204" t="s">
        <v>1573</v>
      </c>
      <c r="B1566" s="205" t="s">
        <v>35</v>
      </c>
      <c r="C1566" s="205" t="s">
        <v>1574</v>
      </c>
      <c r="D1566" s="206">
        <v>0.49440000000000001</v>
      </c>
      <c r="E1566" s="206">
        <v>1</v>
      </c>
      <c r="F1566" s="206">
        <v>18.36</v>
      </c>
      <c r="G1566" s="206">
        <v>0</v>
      </c>
      <c r="H1566" s="206">
        <v>18.36</v>
      </c>
      <c r="I1566" s="206" t="s">
        <v>1493</v>
      </c>
      <c r="J1566" s="206">
        <v>9.077</v>
      </c>
    </row>
    <row r="1567" spans="1:10" x14ac:dyDescent="0.25">
      <c r="A1567" s="204" t="s">
        <v>1577</v>
      </c>
      <c r="B1567" s="205" t="s">
        <v>201</v>
      </c>
      <c r="C1567" s="205" t="s">
        <v>1578</v>
      </c>
      <c r="D1567" s="206">
        <v>0.28739999999999999</v>
      </c>
      <c r="E1567" s="206">
        <v>1</v>
      </c>
      <c r="F1567" s="206">
        <v>6.71</v>
      </c>
      <c r="G1567" s="206">
        <v>0</v>
      </c>
      <c r="H1567" s="206">
        <v>6.71</v>
      </c>
      <c r="I1567" s="206" t="s">
        <v>1493</v>
      </c>
      <c r="J1567" s="206">
        <v>1.9279999999999999</v>
      </c>
    </row>
    <row r="1568" spans="1:10" x14ac:dyDescent="0.25">
      <c r="A1568" s="204" t="s">
        <v>1579</v>
      </c>
      <c r="B1568" s="205" t="s">
        <v>1580</v>
      </c>
      <c r="C1568" s="205" t="s">
        <v>1581</v>
      </c>
      <c r="D1568" s="206">
        <v>0.115</v>
      </c>
      <c r="E1568" s="206">
        <v>1</v>
      </c>
      <c r="F1568" s="206">
        <v>14.98</v>
      </c>
      <c r="G1568" s="206">
        <v>0</v>
      </c>
      <c r="H1568" s="206">
        <v>14.98</v>
      </c>
      <c r="I1568" s="206" t="s">
        <v>1493</v>
      </c>
      <c r="J1568" s="206">
        <v>1.7230000000000001</v>
      </c>
    </row>
    <row r="1569" spans="1:10" x14ac:dyDescent="0.25">
      <c r="A1569" s="204" t="s">
        <v>1746</v>
      </c>
      <c r="B1569" s="205" t="s">
        <v>53</v>
      </c>
      <c r="C1569" s="205" t="s">
        <v>1747</v>
      </c>
      <c r="D1569" s="206">
        <v>0.46500000000000002</v>
      </c>
      <c r="E1569" s="206">
        <v>1</v>
      </c>
      <c r="F1569" s="206">
        <v>36.130000000000003</v>
      </c>
      <c r="G1569" s="206">
        <v>0</v>
      </c>
      <c r="H1569" s="206">
        <v>36.130000000000003</v>
      </c>
      <c r="I1569" s="206" t="s">
        <v>1493</v>
      </c>
      <c r="J1569" s="206">
        <v>16.8</v>
      </c>
    </row>
    <row r="1570" spans="1:10" x14ac:dyDescent="0.25">
      <c r="A1570" s="204" t="s">
        <v>1748</v>
      </c>
      <c r="B1570" s="205" t="s">
        <v>53</v>
      </c>
      <c r="C1570" s="205" t="s">
        <v>1749</v>
      </c>
      <c r="D1570" s="206">
        <v>0.46500000000000002</v>
      </c>
      <c r="E1570" s="206">
        <v>1</v>
      </c>
      <c r="F1570" s="206">
        <v>102.77</v>
      </c>
      <c r="G1570" s="206">
        <v>0</v>
      </c>
      <c r="H1570" s="206">
        <v>102.77</v>
      </c>
      <c r="I1570" s="206" t="s">
        <v>1493</v>
      </c>
      <c r="J1570" s="206">
        <v>47.787999999999997</v>
      </c>
    </row>
    <row r="1571" spans="1:10" x14ac:dyDescent="0.25">
      <c r="A1571" s="204" t="s">
        <v>1750</v>
      </c>
      <c r="B1571" s="205" t="s">
        <v>300</v>
      </c>
      <c r="C1571" s="205" t="s">
        <v>1751</v>
      </c>
      <c r="D1571" s="206">
        <v>1</v>
      </c>
      <c r="E1571" s="206">
        <v>1</v>
      </c>
      <c r="F1571" s="206">
        <v>747.11</v>
      </c>
      <c r="G1571" s="206">
        <v>0</v>
      </c>
      <c r="H1571" s="206">
        <v>747.11</v>
      </c>
      <c r="I1571" s="206" t="s">
        <v>1493</v>
      </c>
      <c r="J1571" s="206">
        <v>747.11</v>
      </c>
    </row>
    <row r="1572" spans="1:10" x14ac:dyDescent="0.25">
      <c r="A1572" s="204" t="s">
        <v>1469</v>
      </c>
      <c r="B1572" s="205" t="s">
        <v>300</v>
      </c>
      <c r="C1572" s="205" t="s">
        <v>1721</v>
      </c>
      <c r="D1572" s="206">
        <v>0.46989999999999998</v>
      </c>
      <c r="E1572" s="206">
        <v>1</v>
      </c>
      <c r="F1572" s="206">
        <v>0.16</v>
      </c>
      <c r="G1572" s="206">
        <v>0</v>
      </c>
      <c r="H1572" s="206">
        <v>0.16</v>
      </c>
      <c r="I1572" s="206" t="s">
        <v>1493</v>
      </c>
      <c r="J1572" s="206">
        <v>7.4999999999999997E-2</v>
      </c>
    </row>
    <row r="1573" spans="1:10" ht="11.25" customHeight="1" x14ac:dyDescent="0.25">
      <c r="A1573" s="261" t="s">
        <v>1505</v>
      </c>
      <c r="B1573" s="261"/>
      <c r="C1573" s="261"/>
      <c r="D1573" s="261"/>
      <c r="E1573" s="261"/>
      <c r="F1573" s="261"/>
      <c r="G1573" s="261"/>
      <c r="H1573" s="261"/>
      <c r="I1573" s="261"/>
      <c r="J1573" s="207">
        <v>912.12</v>
      </c>
    </row>
    <row r="1574" spans="1:10" x14ac:dyDescent="0.25">
      <c r="A1574" s="262"/>
      <c r="B1574" s="262"/>
      <c r="C1574" s="262"/>
      <c r="D1574" s="262"/>
      <c r="E1574" s="262"/>
      <c r="F1574" s="262"/>
      <c r="G1574" s="262"/>
      <c r="H1574" s="262"/>
      <c r="I1574" s="262"/>
      <c r="J1574" s="262"/>
    </row>
    <row r="1575" spans="1:10" ht="11.25" customHeight="1" x14ac:dyDescent="0.25">
      <c r="A1575" s="263" t="s">
        <v>1506</v>
      </c>
      <c r="B1575" s="263"/>
      <c r="C1575" s="263"/>
      <c r="D1575" s="263"/>
      <c r="E1575" s="263"/>
      <c r="F1575" s="208"/>
      <c r="G1575" s="208"/>
      <c r="H1575" s="208"/>
      <c r="I1575" s="208"/>
      <c r="J1575" s="208"/>
    </row>
    <row r="1576" spans="1:10" ht="11.25" customHeight="1" x14ac:dyDescent="0.25">
      <c r="A1576" s="264" t="s">
        <v>1507</v>
      </c>
      <c r="B1576" s="264"/>
      <c r="C1576" s="264"/>
      <c r="D1576" s="203" t="s">
        <v>1508</v>
      </c>
      <c r="E1576" s="203" t="s">
        <v>1509</v>
      </c>
      <c r="F1576" s="208"/>
      <c r="G1576" s="208"/>
      <c r="H1576" s="208"/>
      <c r="I1576" s="208"/>
      <c r="J1576" s="208"/>
    </row>
    <row r="1577" spans="1:10" ht="11.25" customHeight="1" x14ac:dyDescent="0.25">
      <c r="A1577" s="257" t="s">
        <v>1510</v>
      </c>
      <c r="B1577" s="257"/>
      <c r="C1577" s="257"/>
      <c r="D1577" s="258">
        <v>128.33000000000001</v>
      </c>
      <c r="E1577" s="209">
        <v>115.77</v>
      </c>
      <c r="F1577" s="208"/>
      <c r="G1577" s="208"/>
      <c r="H1577" s="208"/>
      <c r="I1577" s="208"/>
      <c r="J1577" s="208"/>
    </row>
    <row r="1578" spans="1:10" ht="11.25" customHeight="1" x14ac:dyDescent="0.25">
      <c r="A1578" s="257" t="s">
        <v>1511</v>
      </c>
      <c r="B1578" s="257"/>
      <c r="C1578" s="257"/>
      <c r="D1578" s="258"/>
      <c r="E1578" s="209">
        <v>912.12</v>
      </c>
      <c r="F1578" s="208"/>
      <c r="G1578" s="208"/>
      <c r="H1578" s="208"/>
      <c r="I1578" s="208"/>
      <c r="J1578" s="208"/>
    </row>
    <row r="1579" spans="1:10" ht="11.25" customHeight="1" x14ac:dyDescent="0.25">
      <c r="A1579" s="257" t="s">
        <v>1512</v>
      </c>
      <c r="B1579" s="257"/>
      <c r="C1579" s="257"/>
      <c r="D1579" s="258"/>
      <c r="E1579" s="209">
        <v>0</v>
      </c>
      <c r="F1579" s="208"/>
      <c r="G1579" s="208"/>
      <c r="H1579" s="208"/>
      <c r="I1579" s="208"/>
      <c r="J1579" s="208"/>
    </row>
    <row r="1580" spans="1:10" ht="11.25" customHeight="1" x14ac:dyDescent="0.25">
      <c r="A1580" s="257" t="s">
        <v>1513</v>
      </c>
      <c r="B1580" s="257"/>
      <c r="C1580" s="257"/>
      <c r="D1580" s="258"/>
      <c r="E1580" s="209">
        <v>1</v>
      </c>
      <c r="F1580" s="208"/>
      <c r="G1580" s="208"/>
      <c r="H1580" s="208"/>
      <c r="I1580" s="208"/>
      <c r="J1580" s="208"/>
    </row>
    <row r="1581" spans="1:10" ht="11.25" customHeight="1" x14ac:dyDescent="0.25">
      <c r="A1581" s="257" t="s">
        <v>1514</v>
      </c>
      <c r="B1581" s="257"/>
      <c r="C1581" s="257"/>
      <c r="D1581" s="258"/>
      <c r="E1581" s="209">
        <v>115.77</v>
      </c>
      <c r="F1581" s="208"/>
      <c r="G1581" s="208"/>
      <c r="H1581" s="208"/>
      <c r="I1581" s="208"/>
      <c r="J1581" s="208"/>
    </row>
    <row r="1582" spans="1:10" ht="11.25" customHeight="1" x14ac:dyDescent="0.25">
      <c r="A1582" s="257" t="s">
        <v>1515</v>
      </c>
      <c r="B1582" s="257"/>
      <c r="C1582" s="257"/>
      <c r="D1582" s="258"/>
      <c r="E1582" s="209">
        <v>115.77</v>
      </c>
      <c r="F1582" s="208"/>
      <c r="G1582" s="208"/>
      <c r="H1582" s="208"/>
      <c r="I1582" s="208"/>
      <c r="J1582" s="208"/>
    </row>
    <row r="1583" spans="1:10" ht="11.25" customHeight="1" x14ac:dyDescent="0.25">
      <c r="A1583" s="257" t="s">
        <v>1516</v>
      </c>
      <c r="B1583" s="257"/>
      <c r="C1583" s="257"/>
      <c r="D1583" s="258"/>
      <c r="E1583" s="210">
        <v>1027.8900000000001</v>
      </c>
      <c r="F1583" s="208"/>
      <c r="G1583" s="208"/>
      <c r="H1583" s="208"/>
      <c r="I1583" s="208"/>
      <c r="J1583" s="208"/>
    </row>
    <row r="1584" spans="1:10" ht="11.25" customHeight="1" x14ac:dyDescent="0.25">
      <c r="A1584" s="257" t="s">
        <v>1517</v>
      </c>
      <c r="B1584" s="257"/>
      <c r="C1584" s="257"/>
      <c r="D1584" s="258"/>
      <c r="E1584" s="209"/>
      <c r="F1584" s="208"/>
      <c r="G1584" s="208"/>
      <c r="H1584" s="208"/>
      <c r="I1584" s="208"/>
      <c r="J1584" s="208"/>
    </row>
    <row r="1585" spans="1:10" ht="11.25" customHeight="1" x14ac:dyDescent="0.25">
      <c r="A1585" s="259" t="s">
        <v>1518</v>
      </c>
      <c r="B1585" s="259"/>
      <c r="C1585" s="259"/>
      <c r="D1585" s="258"/>
      <c r="E1585" s="211">
        <f>SUM(E1583:E1584)</f>
        <v>1027.8900000000001</v>
      </c>
      <c r="F1585" s="208"/>
      <c r="G1585" s="208"/>
      <c r="H1585" s="208"/>
      <c r="I1585" s="208"/>
      <c r="J1585" s="208"/>
    </row>
    <row r="1586" spans="1:10" x14ac:dyDescent="0.25">
      <c r="A1586" s="20"/>
      <c r="B1586" s="20"/>
      <c r="C1586" s="20"/>
      <c r="D1586" s="61"/>
      <c r="E1586" s="20"/>
      <c r="F1586" s="20"/>
      <c r="G1586" s="20"/>
      <c r="H1586" s="20"/>
      <c r="I1586" s="20"/>
      <c r="J1586" s="20"/>
    </row>
    <row r="1587" spans="1:10" x14ac:dyDescent="0.25">
      <c r="A1587" s="20"/>
      <c r="B1587" s="20"/>
      <c r="C1587" s="20"/>
      <c r="D1587" s="61"/>
      <c r="E1587" s="20"/>
      <c r="F1587" s="20"/>
      <c r="G1587" s="20"/>
      <c r="H1587" s="20"/>
      <c r="I1587" s="20"/>
      <c r="J1587" s="20"/>
    </row>
    <row r="1588" spans="1:10" x14ac:dyDescent="0.25">
      <c r="A1588" s="20"/>
      <c r="B1588" s="20"/>
      <c r="C1588" s="20"/>
      <c r="D1588" s="61"/>
      <c r="E1588" s="20"/>
      <c r="F1588" s="20"/>
      <c r="G1588" s="20"/>
      <c r="H1588" s="20"/>
      <c r="I1588" s="20"/>
      <c r="J1588" s="20"/>
    </row>
    <row r="1589" spans="1:10" x14ac:dyDescent="0.25">
      <c r="A1589" s="20"/>
      <c r="B1589" s="20"/>
      <c r="C1589" s="20"/>
      <c r="D1589" s="61"/>
      <c r="E1589" s="20"/>
      <c r="F1589" s="20"/>
      <c r="G1589" s="20"/>
      <c r="H1589" s="20"/>
      <c r="I1589" s="20"/>
      <c r="J1589" s="20"/>
    </row>
    <row r="1590" spans="1:10" x14ac:dyDescent="0.25">
      <c r="A1590" s="20"/>
      <c r="B1590" s="20"/>
      <c r="C1590" s="20"/>
      <c r="D1590" s="61"/>
      <c r="E1590" s="20"/>
      <c r="F1590" s="20"/>
      <c r="G1590" s="20"/>
      <c r="H1590" s="20"/>
      <c r="I1590" s="20"/>
      <c r="J1590" s="20"/>
    </row>
    <row r="1591" spans="1:10" x14ac:dyDescent="0.25">
      <c r="A1591" s="20"/>
      <c r="B1591" s="20"/>
      <c r="C1591" s="20"/>
      <c r="D1591" s="61"/>
      <c r="E1591" s="20"/>
      <c r="F1591" s="20"/>
      <c r="G1591" s="20"/>
      <c r="H1591" s="20"/>
      <c r="I1591" s="20"/>
      <c r="J1591" s="20"/>
    </row>
    <row r="1592" spans="1:10" x14ac:dyDescent="0.25">
      <c r="A1592" s="20"/>
      <c r="B1592" s="20"/>
      <c r="C1592" s="20"/>
      <c r="D1592" s="61"/>
      <c r="E1592" s="20"/>
      <c r="F1592" s="20"/>
      <c r="G1592" s="20"/>
      <c r="H1592" s="20"/>
      <c r="I1592" s="20"/>
      <c r="J1592" s="20"/>
    </row>
    <row r="1593" spans="1:10" x14ac:dyDescent="0.25">
      <c r="A1593" s="20"/>
      <c r="B1593" s="20"/>
      <c r="C1593" s="20"/>
      <c r="D1593" s="61"/>
      <c r="E1593" s="20"/>
      <c r="F1593" s="20"/>
      <c r="G1593" s="20"/>
      <c r="H1593" s="20"/>
      <c r="I1593" s="20"/>
      <c r="J1593" s="20"/>
    </row>
    <row r="1594" spans="1:10" ht="11.25" customHeight="1" x14ac:dyDescent="0.25">
      <c r="A1594" s="265" t="s">
        <v>1752</v>
      </c>
      <c r="B1594" s="265"/>
      <c r="C1594" s="265"/>
      <c r="D1594" s="265"/>
      <c r="E1594" s="265"/>
      <c r="F1594" s="265"/>
      <c r="G1594" s="265"/>
      <c r="H1594" s="266" t="s">
        <v>1476</v>
      </c>
      <c r="I1594" s="266"/>
      <c r="J1594" s="266"/>
    </row>
    <row r="1595" spans="1:10" ht="11.25" customHeight="1" x14ac:dyDescent="0.25">
      <c r="A1595" s="265" t="s">
        <v>1477</v>
      </c>
      <c r="B1595" s="265"/>
      <c r="C1595" s="265" t="s">
        <v>1753</v>
      </c>
      <c r="D1595" s="265"/>
      <c r="E1595" s="265" t="s">
        <v>1479</v>
      </c>
      <c r="F1595" s="265"/>
      <c r="G1595" s="265"/>
      <c r="H1595" s="266" t="s">
        <v>1480</v>
      </c>
      <c r="I1595" s="266"/>
      <c r="J1595" s="266"/>
    </row>
    <row r="1596" spans="1:10" x14ac:dyDescent="0.25">
      <c r="A1596" s="260"/>
      <c r="B1596" s="260"/>
      <c r="C1596" s="260"/>
      <c r="D1596" s="260"/>
      <c r="E1596" s="260"/>
      <c r="F1596" s="260"/>
      <c r="G1596" s="260"/>
      <c r="H1596" s="260"/>
      <c r="I1596" s="260"/>
      <c r="J1596" s="260"/>
    </row>
    <row r="1597" spans="1:10" x14ac:dyDescent="0.25">
      <c r="A1597" s="201" t="s">
        <v>1124</v>
      </c>
      <c r="B1597" s="202" t="s">
        <v>1481</v>
      </c>
      <c r="C1597" s="202" t="s">
        <v>1482</v>
      </c>
      <c r="D1597" s="203" t="s">
        <v>1483</v>
      </c>
      <c r="E1597" s="203" t="s">
        <v>1484</v>
      </c>
      <c r="F1597" s="203" t="s">
        <v>1485</v>
      </c>
      <c r="G1597" s="203" t="s">
        <v>1486</v>
      </c>
      <c r="H1597" s="203" t="s">
        <v>1487</v>
      </c>
      <c r="I1597" s="203" t="s">
        <v>1488</v>
      </c>
      <c r="J1597" s="203" t="s">
        <v>1489</v>
      </c>
    </row>
    <row r="1598" spans="1:10" x14ac:dyDescent="0.25">
      <c r="A1598" s="204" t="s">
        <v>1534</v>
      </c>
      <c r="B1598" s="205" t="s">
        <v>1491</v>
      </c>
      <c r="C1598" s="205" t="s">
        <v>1535</v>
      </c>
      <c r="D1598" s="206">
        <v>0.35</v>
      </c>
      <c r="E1598" s="206">
        <v>1</v>
      </c>
      <c r="F1598" s="206">
        <v>5.42</v>
      </c>
      <c r="G1598" s="206">
        <v>0</v>
      </c>
      <c r="H1598" s="206">
        <v>12.38</v>
      </c>
      <c r="I1598" s="206" t="s">
        <v>1493</v>
      </c>
      <c r="J1598" s="206">
        <v>4.3330000000000002</v>
      </c>
    </row>
    <row r="1599" spans="1:10" x14ac:dyDescent="0.25">
      <c r="A1599" s="204" t="s">
        <v>1754</v>
      </c>
      <c r="B1599" s="205" t="s">
        <v>1491</v>
      </c>
      <c r="C1599" s="205" t="s">
        <v>1755</v>
      </c>
      <c r="D1599" s="206">
        <v>0.4</v>
      </c>
      <c r="E1599" s="206">
        <v>1</v>
      </c>
      <c r="F1599" s="206">
        <v>6.42</v>
      </c>
      <c r="G1599" s="206">
        <v>0</v>
      </c>
      <c r="H1599" s="206">
        <v>14.66</v>
      </c>
      <c r="I1599" s="206" t="s">
        <v>1493</v>
      </c>
      <c r="J1599" s="206">
        <v>5.8639999999999999</v>
      </c>
    </row>
    <row r="1600" spans="1:10" ht="11.25" customHeight="1" x14ac:dyDescent="0.25">
      <c r="A1600" s="261" t="s">
        <v>1505</v>
      </c>
      <c r="B1600" s="261"/>
      <c r="C1600" s="261"/>
      <c r="D1600" s="261"/>
      <c r="E1600" s="261"/>
      <c r="F1600" s="261"/>
      <c r="G1600" s="261"/>
      <c r="H1600" s="261"/>
      <c r="I1600" s="261"/>
      <c r="J1600" s="207">
        <v>10.199999999999999</v>
      </c>
    </row>
    <row r="1601" spans="1:10" x14ac:dyDescent="0.25">
      <c r="A1601" s="262"/>
      <c r="B1601" s="262"/>
      <c r="C1601" s="262"/>
      <c r="D1601" s="262"/>
      <c r="E1601" s="262"/>
      <c r="F1601" s="262"/>
      <c r="G1601" s="262"/>
      <c r="H1601" s="262"/>
      <c r="I1601" s="262"/>
      <c r="J1601" s="262"/>
    </row>
    <row r="1602" spans="1:10" x14ac:dyDescent="0.25">
      <c r="A1602" s="201" t="s">
        <v>1496</v>
      </c>
      <c r="B1602" s="202" t="s">
        <v>1481</v>
      </c>
      <c r="C1602" s="202" t="s">
        <v>1482</v>
      </c>
      <c r="D1602" s="203" t="s">
        <v>1483</v>
      </c>
      <c r="E1602" s="203" t="s">
        <v>1484</v>
      </c>
      <c r="F1602" s="203" t="s">
        <v>1485</v>
      </c>
      <c r="G1602" s="203" t="s">
        <v>1486</v>
      </c>
      <c r="H1602" s="203" t="s">
        <v>1487</v>
      </c>
      <c r="I1602" s="203" t="s">
        <v>1488</v>
      </c>
      <c r="J1602" s="203" t="s">
        <v>1489</v>
      </c>
    </row>
    <row r="1603" spans="1:10" x14ac:dyDescent="0.25">
      <c r="A1603" s="204" t="s">
        <v>1756</v>
      </c>
      <c r="B1603" s="205" t="s">
        <v>1580</v>
      </c>
      <c r="C1603" s="205" t="s">
        <v>1757</v>
      </c>
      <c r="D1603" s="206">
        <v>0.17</v>
      </c>
      <c r="E1603" s="206">
        <v>1</v>
      </c>
      <c r="F1603" s="206">
        <v>23.17</v>
      </c>
      <c r="G1603" s="206">
        <v>0</v>
      </c>
      <c r="H1603" s="206">
        <v>23.17</v>
      </c>
      <c r="I1603" s="206" t="s">
        <v>1493</v>
      </c>
      <c r="J1603" s="206">
        <v>3.9390000000000001</v>
      </c>
    </row>
    <row r="1604" spans="1:10" x14ac:dyDescent="0.25">
      <c r="A1604" s="204" t="s">
        <v>1758</v>
      </c>
      <c r="B1604" s="205" t="s">
        <v>1580</v>
      </c>
      <c r="C1604" s="205" t="s">
        <v>1759</v>
      </c>
      <c r="D1604" s="206">
        <v>0.12</v>
      </c>
      <c r="E1604" s="206">
        <v>1</v>
      </c>
      <c r="F1604" s="206">
        <v>5.46</v>
      </c>
      <c r="G1604" s="206">
        <v>0</v>
      </c>
      <c r="H1604" s="206">
        <v>5.46</v>
      </c>
      <c r="I1604" s="206" t="s">
        <v>1493</v>
      </c>
      <c r="J1604" s="206">
        <v>0.65500000000000003</v>
      </c>
    </row>
    <row r="1605" spans="1:10" x14ac:dyDescent="0.25">
      <c r="A1605" s="204" t="s">
        <v>1760</v>
      </c>
      <c r="B1605" s="205" t="s">
        <v>1580</v>
      </c>
      <c r="C1605" s="205" t="s">
        <v>1761</v>
      </c>
      <c r="D1605" s="206">
        <v>0.05</v>
      </c>
      <c r="E1605" s="206">
        <v>1</v>
      </c>
      <c r="F1605" s="206">
        <v>9</v>
      </c>
      <c r="G1605" s="206">
        <v>0</v>
      </c>
      <c r="H1605" s="206">
        <v>9</v>
      </c>
      <c r="I1605" s="206" t="s">
        <v>1493</v>
      </c>
      <c r="J1605" s="206">
        <v>0.45</v>
      </c>
    </row>
    <row r="1606" spans="1:10" x14ac:dyDescent="0.25">
      <c r="A1606" s="204" t="s">
        <v>1762</v>
      </c>
      <c r="B1606" s="205" t="s">
        <v>53</v>
      </c>
      <c r="C1606" s="205" t="s">
        <v>1763</v>
      </c>
      <c r="D1606" s="206">
        <v>0.25</v>
      </c>
      <c r="E1606" s="206">
        <v>1</v>
      </c>
      <c r="F1606" s="206">
        <v>0.53</v>
      </c>
      <c r="G1606" s="206">
        <v>0</v>
      </c>
      <c r="H1606" s="206">
        <v>0.53</v>
      </c>
      <c r="I1606" s="206" t="s">
        <v>1493</v>
      </c>
      <c r="J1606" s="206">
        <v>0.13300000000000001</v>
      </c>
    </row>
    <row r="1607" spans="1:10" ht="11.25" customHeight="1" x14ac:dyDescent="0.25">
      <c r="A1607" s="261" t="s">
        <v>1505</v>
      </c>
      <c r="B1607" s="261"/>
      <c r="C1607" s="261"/>
      <c r="D1607" s="261"/>
      <c r="E1607" s="261"/>
      <c r="F1607" s="261"/>
      <c r="G1607" s="261"/>
      <c r="H1607" s="261"/>
      <c r="I1607" s="261"/>
      <c r="J1607" s="207">
        <v>5.18</v>
      </c>
    </row>
    <row r="1608" spans="1:10" x14ac:dyDescent="0.25">
      <c r="A1608" s="262"/>
      <c r="B1608" s="262"/>
      <c r="C1608" s="262"/>
      <c r="D1608" s="262"/>
      <c r="E1608" s="262"/>
      <c r="F1608" s="262"/>
      <c r="G1608" s="262"/>
      <c r="H1608" s="262"/>
      <c r="I1608" s="262"/>
      <c r="J1608" s="262"/>
    </row>
    <row r="1609" spans="1:10" ht="11.25" customHeight="1" x14ac:dyDescent="0.25">
      <c r="A1609" s="263" t="s">
        <v>1506</v>
      </c>
      <c r="B1609" s="263"/>
      <c r="C1609" s="263"/>
      <c r="D1609" s="263"/>
      <c r="E1609" s="263"/>
      <c r="F1609" s="208"/>
      <c r="G1609" s="208"/>
      <c r="H1609" s="208"/>
      <c r="I1609" s="208"/>
      <c r="J1609" s="208"/>
    </row>
    <row r="1610" spans="1:10" ht="11.25" customHeight="1" x14ac:dyDescent="0.25">
      <c r="A1610" s="264" t="s">
        <v>1507</v>
      </c>
      <c r="B1610" s="264"/>
      <c r="C1610" s="264"/>
      <c r="D1610" s="203" t="s">
        <v>1508</v>
      </c>
      <c r="E1610" s="203" t="s">
        <v>1509</v>
      </c>
      <c r="F1610" s="208"/>
      <c r="G1610" s="208"/>
      <c r="H1610" s="208"/>
      <c r="I1610" s="208"/>
      <c r="J1610" s="208"/>
    </row>
    <row r="1611" spans="1:10" ht="11.25" customHeight="1" x14ac:dyDescent="0.25">
      <c r="A1611" s="257" t="s">
        <v>1510</v>
      </c>
      <c r="B1611" s="257"/>
      <c r="C1611" s="257"/>
      <c r="D1611" s="258">
        <v>128.33000000000001</v>
      </c>
      <c r="E1611" s="209">
        <v>10.199999999999999</v>
      </c>
      <c r="F1611" s="208"/>
      <c r="G1611" s="208"/>
      <c r="H1611" s="208"/>
      <c r="I1611" s="208"/>
      <c r="J1611" s="208"/>
    </row>
    <row r="1612" spans="1:10" ht="11.25" customHeight="1" x14ac:dyDescent="0.25">
      <c r="A1612" s="257" t="s">
        <v>1511</v>
      </c>
      <c r="B1612" s="257"/>
      <c r="C1612" s="257"/>
      <c r="D1612" s="258"/>
      <c r="E1612" s="209">
        <v>5.18</v>
      </c>
      <c r="F1612" s="208"/>
      <c r="G1612" s="208"/>
      <c r="H1612" s="208"/>
      <c r="I1612" s="208"/>
      <c r="J1612" s="208"/>
    </row>
    <row r="1613" spans="1:10" ht="11.25" customHeight="1" x14ac:dyDescent="0.25">
      <c r="A1613" s="257" t="s">
        <v>1512</v>
      </c>
      <c r="B1613" s="257"/>
      <c r="C1613" s="257"/>
      <c r="D1613" s="258"/>
      <c r="E1613" s="209">
        <v>0</v>
      </c>
      <c r="F1613" s="208"/>
      <c r="G1613" s="208"/>
      <c r="H1613" s="208"/>
      <c r="I1613" s="208"/>
      <c r="J1613" s="208"/>
    </row>
    <row r="1614" spans="1:10" ht="11.25" customHeight="1" x14ac:dyDescent="0.25">
      <c r="A1614" s="257" t="s">
        <v>1513</v>
      </c>
      <c r="B1614" s="257"/>
      <c r="C1614" s="257"/>
      <c r="D1614" s="258"/>
      <c r="E1614" s="209">
        <v>1</v>
      </c>
      <c r="F1614" s="208"/>
      <c r="G1614" s="208"/>
      <c r="H1614" s="208"/>
      <c r="I1614" s="208"/>
      <c r="J1614" s="208"/>
    </row>
    <row r="1615" spans="1:10" ht="11.25" customHeight="1" x14ac:dyDescent="0.25">
      <c r="A1615" s="257" t="s">
        <v>1514</v>
      </c>
      <c r="B1615" s="257"/>
      <c r="C1615" s="257"/>
      <c r="D1615" s="258"/>
      <c r="E1615" s="209">
        <v>10.199999999999999</v>
      </c>
      <c r="F1615" s="208"/>
      <c r="G1615" s="208"/>
      <c r="H1615" s="208"/>
      <c r="I1615" s="208"/>
      <c r="J1615" s="208"/>
    </row>
    <row r="1616" spans="1:10" ht="11.25" customHeight="1" x14ac:dyDescent="0.25">
      <c r="A1616" s="257" t="s">
        <v>1515</v>
      </c>
      <c r="B1616" s="257"/>
      <c r="C1616" s="257"/>
      <c r="D1616" s="258"/>
      <c r="E1616" s="209">
        <v>10.199999999999999</v>
      </c>
      <c r="F1616" s="208"/>
      <c r="G1616" s="208"/>
      <c r="H1616" s="208"/>
      <c r="I1616" s="208"/>
      <c r="J1616" s="208"/>
    </row>
    <row r="1617" spans="1:10" ht="11.25" customHeight="1" x14ac:dyDescent="0.25">
      <c r="A1617" s="257" t="s">
        <v>1516</v>
      </c>
      <c r="B1617" s="257"/>
      <c r="C1617" s="257"/>
      <c r="D1617" s="258"/>
      <c r="E1617" s="209">
        <v>15.38</v>
      </c>
      <c r="F1617" s="208"/>
      <c r="G1617" s="208"/>
      <c r="H1617" s="208"/>
      <c r="I1617" s="208"/>
      <c r="J1617" s="208"/>
    </row>
    <row r="1618" spans="1:10" ht="11.25" customHeight="1" x14ac:dyDescent="0.25">
      <c r="A1618" s="257" t="s">
        <v>1517</v>
      </c>
      <c r="B1618" s="257"/>
      <c r="C1618" s="257"/>
      <c r="D1618" s="258"/>
      <c r="E1618" s="209"/>
      <c r="F1618" s="208"/>
      <c r="G1618" s="208"/>
      <c r="H1618" s="208"/>
      <c r="I1618" s="208"/>
      <c r="J1618" s="208"/>
    </row>
    <row r="1619" spans="1:10" ht="11.25" customHeight="1" x14ac:dyDescent="0.25">
      <c r="A1619" s="259" t="s">
        <v>1518</v>
      </c>
      <c r="B1619" s="259"/>
      <c r="C1619" s="259"/>
      <c r="D1619" s="258"/>
      <c r="E1619" s="211">
        <f>SUM(E1617:E1618)</f>
        <v>15.38</v>
      </c>
      <c r="F1619" s="208"/>
      <c r="G1619" s="208"/>
      <c r="H1619" s="208"/>
      <c r="I1619" s="208"/>
      <c r="J1619" s="208"/>
    </row>
    <row r="1620" spans="1:10" x14ac:dyDescent="0.25">
      <c r="A1620" s="20"/>
      <c r="B1620" s="20"/>
      <c r="C1620" s="20"/>
      <c r="D1620" s="61"/>
      <c r="E1620" s="20"/>
      <c r="F1620" s="20"/>
      <c r="G1620" s="20"/>
      <c r="H1620" s="20"/>
      <c r="I1620" s="20"/>
      <c r="J1620" s="20"/>
    </row>
    <row r="1621" spans="1:10" x14ac:dyDescent="0.25">
      <c r="A1621" s="20"/>
      <c r="B1621" s="20"/>
      <c r="C1621" s="20"/>
      <c r="D1621" s="61"/>
      <c r="E1621" s="20"/>
      <c r="F1621" s="20"/>
      <c r="G1621" s="20"/>
      <c r="H1621" s="20"/>
      <c r="I1621" s="20"/>
      <c r="J1621" s="20"/>
    </row>
    <row r="1622" spans="1:10" x14ac:dyDescent="0.25">
      <c r="A1622" s="20"/>
      <c r="B1622" s="20"/>
      <c r="C1622" s="20"/>
      <c r="D1622" s="61"/>
      <c r="E1622" s="20"/>
      <c r="F1622" s="20"/>
      <c r="G1622" s="20"/>
      <c r="H1622" s="20"/>
      <c r="I1622" s="20"/>
      <c r="J1622" s="20"/>
    </row>
    <row r="1623" spans="1:10" x14ac:dyDescent="0.25">
      <c r="A1623" s="20"/>
      <c r="B1623" s="20"/>
      <c r="C1623" s="20"/>
      <c r="D1623" s="61"/>
      <c r="E1623" s="20"/>
      <c r="F1623" s="20"/>
      <c r="G1623" s="20"/>
      <c r="H1623" s="20"/>
      <c r="I1623" s="20"/>
      <c r="J1623" s="20"/>
    </row>
    <row r="1624" spans="1:10" x14ac:dyDescent="0.25">
      <c r="A1624" s="20"/>
      <c r="B1624" s="20"/>
      <c r="C1624" s="20"/>
      <c r="D1624" s="61"/>
      <c r="E1624" s="20"/>
      <c r="F1624" s="20"/>
      <c r="G1624" s="20"/>
      <c r="H1624" s="20"/>
      <c r="I1624" s="20"/>
      <c r="J1624" s="20"/>
    </row>
    <row r="1625" spans="1:10" x14ac:dyDescent="0.25">
      <c r="A1625" s="20"/>
      <c r="B1625" s="20"/>
      <c r="C1625" s="20"/>
      <c r="D1625" s="61"/>
      <c r="E1625" s="20"/>
      <c r="F1625" s="20"/>
      <c r="G1625" s="20"/>
      <c r="H1625" s="20"/>
      <c r="I1625" s="20"/>
      <c r="J1625" s="20"/>
    </row>
    <row r="1626" spans="1:10" x14ac:dyDescent="0.25">
      <c r="A1626" s="20"/>
      <c r="B1626" s="20"/>
      <c r="C1626" s="20"/>
      <c r="D1626" s="61"/>
      <c r="E1626" s="20"/>
      <c r="F1626" s="20"/>
      <c r="G1626" s="20"/>
      <c r="H1626" s="20"/>
      <c r="I1626" s="20"/>
      <c r="J1626" s="20"/>
    </row>
    <row r="1627" spans="1:10" x14ac:dyDescent="0.25">
      <c r="A1627" s="20"/>
      <c r="B1627" s="20"/>
      <c r="C1627" s="20"/>
      <c r="D1627" s="61"/>
      <c r="E1627" s="20"/>
      <c r="F1627" s="20"/>
      <c r="G1627" s="20"/>
      <c r="H1627" s="20"/>
      <c r="I1627" s="20"/>
      <c r="J1627" s="20"/>
    </row>
    <row r="1628" spans="1:10" x14ac:dyDescent="0.25">
      <c r="A1628" s="20"/>
      <c r="B1628" s="20"/>
      <c r="C1628" s="20"/>
      <c r="D1628" s="61"/>
      <c r="E1628" s="20"/>
      <c r="F1628" s="20"/>
      <c r="G1628" s="20"/>
      <c r="H1628" s="20"/>
      <c r="I1628" s="20"/>
      <c r="J1628" s="20"/>
    </row>
    <row r="1629" spans="1:10" x14ac:dyDescent="0.25">
      <c r="A1629" s="20"/>
      <c r="B1629" s="20"/>
      <c r="C1629" s="20"/>
      <c r="D1629" s="61"/>
      <c r="E1629" s="20"/>
      <c r="F1629" s="20"/>
      <c r="G1629" s="20"/>
      <c r="H1629" s="20"/>
      <c r="I1629" s="20"/>
      <c r="J1629" s="20"/>
    </row>
    <row r="1630" spans="1:10" x14ac:dyDescent="0.25">
      <c r="A1630" s="20"/>
      <c r="B1630" s="20"/>
      <c r="C1630" s="20"/>
      <c r="D1630" s="61"/>
      <c r="E1630" s="20"/>
      <c r="F1630" s="20"/>
      <c r="G1630" s="20"/>
      <c r="H1630" s="20"/>
      <c r="I1630" s="20"/>
      <c r="J1630" s="20"/>
    </row>
    <row r="1631" spans="1:10" x14ac:dyDescent="0.25">
      <c r="A1631" s="20"/>
      <c r="B1631" s="20"/>
      <c r="C1631" s="20"/>
      <c r="D1631" s="61"/>
      <c r="E1631" s="20"/>
      <c r="F1631" s="20"/>
      <c r="G1631" s="20"/>
      <c r="H1631" s="20"/>
      <c r="I1631" s="20"/>
      <c r="J1631" s="20"/>
    </row>
    <row r="1632" spans="1:10" x14ac:dyDescent="0.25">
      <c r="A1632" s="20"/>
      <c r="B1632" s="20"/>
      <c r="C1632" s="20"/>
      <c r="D1632" s="61"/>
      <c r="E1632" s="20"/>
      <c r="F1632" s="20"/>
      <c r="G1632" s="20"/>
      <c r="H1632" s="20"/>
      <c r="I1632" s="20"/>
      <c r="J1632" s="20"/>
    </row>
    <row r="1633" spans="1:10" x14ac:dyDescent="0.25">
      <c r="A1633" s="20"/>
      <c r="B1633" s="20"/>
      <c r="C1633" s="20"/>
      <c r="D1633" s="61"/>
      <c r="E1633" s="20"/>
      <c r="F1633" s="20"/>
      <c r="G1633" s="20"/>
      <c r="H1633" s="20"/>
      <c r="I1633" s="20"/>
      <c r="J1633" s="20"/>
    </row>
    <row r="1634" spans="1:10" x14ac:dyDescent="0.25">
      <c r="A1634" s="20"/>
      <c r="B1634" s="20"/>
      <c r="C1634" s="20"/>
      <c r="D1634" s="61"/>
      <c r="E1634" s="20"/>
      <c r="F1634" s="20"/>
      <c r="G1634" s="20"/>
      <c r="H1634" s="20"/>
      <c r="I1634" s="20"/>
      <c r="J1634" s="20"/>
    </row>
    <row r="1635" spans="1:10" x14ac:dyDescent="0.25">
      <c r="A1635" s="20"/>
      <c r="B1635" s="20"/>
      <c r="C1635" s="20"/>
      <c r="D1635" s="61"/>
      <c r="E1635" s="20"/>
      <c r="F1635" s="20"/>
      <c r="G1635" s="20"/>
      <c r="H1635" s="20"/>
      <c r="I1635" s="20"/>
      <c r="J1635" s="20"/>
    </row>
    <row r="1636" spans="1:10" x14ac:dyDescent="0.25">
      <c r="A1636" s="20"/>
      <c r="B1636" s="20"/>
      <c r="C1636" s="20"/>
      <c r="D1636" s="61"/>
      <c r="E1636" s="20"/>
      <c r="F1636" s="20"/>
      <c r="G1636" s="20"/>
      <c r="H1636" s="20"/>
      <c r="I1636" s="20"/>
      <c r="J1636" s="20"/>
    </row>
    <row r="1637" spans="1:10" x14ac:dyDescent="0.25">
      <c r="A1637" s="20"/>
      <c r="B1637" s="20"/>
      <c r="C1637" s="20"/>
      <c r="D1637" s="61"/>
      <c r="E1637" s="20"/>
      <c r="F1637" s="20"/>
      <c r="G1637" s="20"/>
      <c r="H1637" s="20"/>
      <c r="I1637" s="20"/>
      <c r="J1637" s="20"/>
    </row>
    <row r="1638" spans="1:10" x14ac:dyDescent="0.25">
      <c r="A1638" s="20"/>
      <c r="B1638" s="20"/>
      <c r="C1638" s="20"/>
      <c r="D1638" s="61"/>
      <c r="E1638" s="20"/>
      <c r="F1638" s="20"/>
      <c r="G1638" s="20"/>
      <c r="H1638" s="20"/>
      <c r="I1638" s="20"/>
      <c r="J1638" s="20"/>
    </row>
    <row r="1639" spans="1:10" x14ac:dyDescent="0.25">
      <c r="A1639" s="20"/>
      <c r="B1639" s="20"/>
      <c r="C1639" s="20"/>
      <c r="D1639" s="61"/>
      <c r="E1639" s="20"/>
      <c r="F1639" s="20"/>
      <c r="G1639" s="20"/>
      <c r="H1639" s="20"/>
      <c r="I1639" s="20"/>
      <c r="J1639" s="20"/>
    </row>
    <row r="1640" spans="1:10" ht="11.25" customHeight="1" x14ac:dyDescent="0.25">
      <c r="A1640" s="265" t="s">
        <v>1764</v>
      </c>
      <c r="B1640" s="265"/>
      <c r="C1640" s="265"/>
      <c r="D1640" s="265"/>
      <c r="E1640" s="265"/>
      <c r="F1640" s="265"/>
      <c r="G1640" s="265"/>
      <c r="H1640" s="266" t="s">
        <v>1476</v>
      </c>
      <c r="I1640" s="266"/>
      <c r="J1640" s="266"/>
    </row>
    <row r="1641" spans="1:10" ht="11.25" customHeight="1" x14ac:dyDescent="0.25">
      <c r="A1641" s="265" t="s">
        <v>1477</v>
      </c>
      <c r="B1641" s="265"/>
      <c r="C1641" s="265" t="s">
        <v>1765</v>
      </c>
      <c r="D1641" s="265"/>
      <c r="E1641" s="265" t="s">
        <v>1479</v>
      </c>
      <c r="F1641" s="265"/>
      <c r="G1641" s="265"/>
      <c r="H1641" s="266" t="s">
        <v>1480</v>
      </c>
      <c r="I1641" s="266"/>
      <c r="J1641" s="266"/>
    </row>
    <row r="1642" spans="1:10" x14ac:dyDescent="0.25">
      <c r="A1642" s="260"/>
      <c r="B1642" s="260"/>
      <c r="C1642" s="260"/>
      <c r="D1642" s="260"/>
      <c r="E1642" s="260"/>
      <c r="F1642" s="260"/>
      <c r="G1642" s="260"/>
      <c r="H1642" s="260"/>
      <c r="I1642" s="260"/>
      <c r="J1642" s="260"/>
    </row>
    <row r="1643" spans="1:10" x14ac:dyDescent="0.25">
      <c r="A1643" s="201" t="s">
        <v>1124</v>
      </c>
      <c r="B1643" s="202" t="s">
        <v>1481</v>
      </c>
      <c r="C1643" s="202" t="s">
        <v>1482</v>
      </c>
      <c r="D1643" s="203" t="s">
        <v>1483</v>
      </c>
      <c r="E1643" s="203" t="s">
        <v>1484</v>
      </c>
      <c r="F1643" s="203" t="s">
        <v>1485</v>
      </c>
      <c r="G1643" s="203" t="s">
        <v>1486</v>
      </c>
      <c r="H1643" s="203" t="s">
        <v>1487</v>
      </c>
      <c r="I1643" s="203" t="s">
        <v>1488</v>
      </c>
      <c r="J1643" s="203" t="s">
        <v>1489</v>
      </c>
    </row>
    <row r="1644" spans="1:10" x14ac:dyDescent="0.25">
      <c r="A1644" s="204" t="s">
        <v>1534</v>
      </c>
      <c r="B1644" s="205" t="s">
        <v>1491</v>
      </c>
      <c r="C1644" s="205" t="s">
        <v>1535</v>
      </c>
      <c r="D1644" s="206">
        <v>0.25</v>
      </c>
      <c r="E1644" s="206">
        <v>1</v>
      </c>
      <c r="F1644" s="206">
        <v>5.42</v>
      </c>
      <c r="G1644" s="206">
        <v>0</v>
      </c>
      <c r="H1644" s="206">
        <v>12.38</v>
      </c>
      <c r="I1644" s="206" t="s">
        <v>1493</v>
      </c>
      <c r="J1644" s="206">
        <v>3.0950000000000002</v>
      </c>
    </row>
    <row r="1645" spans="1:10" x14ac:dyDescent="0.25">
      <c r="A1645" s="204" t="s">
        <v>1754</v>
      </c>
      <c r="B1645" s="205" t="s">
        <v>1491</v>
      </c>
      <c r="C1645" s="205" t="s">
        <v>1755</v>
      </c>
      <c r="D1645" s="206">
        <v>0.35</v>
      </c>
      <c r="E1645" s="206">
        <v>1</v>
      </c>
      <c r="F1645" s="206">
        <v>6.42</v>
      </c>
      <c r="G1645" s="206">
        <v>0</v>
      </c>
      <c r="H1645" s="206">
        <v>14.66</v>
      </c>
      <c r="I1645" s="206" t="s">
        <v>1493</v>
      </c>
      <c r="J1645" s="206">
        <v>5.1310000000000002</v>
      </c>
    </row>
    <row r="1646" spans="1:10" ht="11.25" customHeight="1" x14ac:dyDescent="0.25">
      <c r="A1646" s="261" t="s">
        <v>1505</v>
      </c>
      <c r="B1646" s="261"/>
      <c r="C1646" s="261"/>
      <c r="D1646" s="261"/>
      <c r="E1646" s="261"/>
      <c r="F1646" s="261"/>
      <c r="G1646" s="261"/>
      <c r="H1646" s="261"/>
      <c r="I1646" s="261"/>
      <c r="J1646" s="207">
        <v>8.23</v>
      </c>
    </row>
    <row r="1647" spans="1:10" x14ac:dyDescent="0.25">
      <c r="A1647" s="262"/>
      <c r="B1647" s="262"/>
      <c r="C1647" s="262"/>
      <c r="D1647" s="262"/>
      <c r="E1647" s="262"/>
      <c r="F1647" s="262"/>
      <c r="G1647" s="262"/>
      <c r="H1647" s="262"/>
      <c r="I1647" s="262"/>
      <c r="J1647" s="262"/>
    </row>
    <row r="1648" spans="1:10" x14ac:dyDescent="0.25">
      <c r="A1648" s="201" t="s">
        <v>1496</v>
      </c>
      <c r="B1648" s="202" t="s">
        <v>1481</v>
      </c>
      <c r="C1648" s="202" t="s">
        <v>1482</v>
      </c>
      <c r="D1648" s="203" t="s">
        <v>1483</v>
      </c>
      <c r="E1648" s="203" t="s">
        <v>1484</v>
      </c>
      <c r="F1648" s="203" t="s">
        <v>1485</v>
      </c>
      <c r="G1648" s="203" t="s">
        <v>1486</v>
      </c>
      <c r="H1648" s="203" t="s">
        <v>1487</v>
      </c>
      <c r="I1648" s="203" t="s">
        <v>1488</v>
      </c>
      <c r="J1648" s="203" t="s">
        <v>1489</v>
      </c>
    </row>
    <row r="1649" spans="1:10" x14ac:dyDescent="0.25">
      <c r="A1649" s="204" t="s">
        <v>1762</v>
      </c>
      <c r="B1649" s="205" t="s">
        <v>53</v>
      </c>
      <c r="C1649" s="205" t="s">
        <v>1763</v>
      </c>
      <c r="D1649" s="206">
        <v>0.5</v>
      </c>
      <c r="E1649" s="206">
        <v>1</v>
      </c>
      <c r="F1649" s="206">
        <v>0.53</v>
      </c>
      <c r="G1649" s="206">
        <v>0</v>
      </c>
      <c r="H1649" s="206">
        <v>0.53</v>
      </c>
      <c r="I1649" s="206" t="s">
        <v>1493</v>
      </c>
      <c r="J1649" s="206">
        <v>0.26500000000000001</v>
      </c>
    </row>
    <row r="1650" spans="1:10" x14ac:dyDescent="0.25">
      <c r="A1650" s="204" t="s">
        <v>1766</v>
      </c>
      <c r="B1650" s="205" t="s">
        <v>201</v>
      </c>
      <c r="C1650" s="205" t="s">
        <v>1767</v>
      </c>
      <c r="D1650" s="206">
        <v>0.7</v>
      </c>
      <c r="E1650" s="206">
        <v>1</v>
      </c>
      <c r="F1650" s="206">
        <v>4.42</v>
      </c>
      <c r="G1650" s="206">
        <v>0</v>
      </c>
      <c r="H1650" s="206">
        <v>4.42</v>
      </c>
      <c r="I1650" s="206" t="s">
        <v>1493</v>
      </c>
      <c r="J1650" s="206">
        <v>3.0939999999999999</v>
      </c>
    </row>
    <row r="1651" spans="1:10" ht="11.25" customHeight="1" x14ac:dyDescent="0.25">
      <c r="A1651" s="261" t="s">
        <v>1505</v>
      </c>
      <c r="B1651" s="261"/>
      <c r="C1651" s="261"/>
      <c r="D1651" s="261"/>
      <c r="E1651" s="261"/>
      <c r="F1651" s="261"/>
      <c r="G1651" s="261"/>
      <c r="H1651" s="261"/>
      <c r="I1651" s="261"/>
      <c r="J1651" s="207">
        <v>3.36</v>
      </c>
    </row>
    <row r="1652" spans="1:10" x14ac:dyDescent="0.25">
      <c r="A1652" s="262"/>
      <c r="B1652" s="262"/>
      <c r="C1652" s="262"/>
      <c r="D1652" s="262"/>
      <c r="E1652" s="262"/>
      <c r="F1652" s="262"/>
      <c r="G1652" s="262"/>
      <c r="H1652" s="262"/>
      <c r="I1652" s="262"/>
      <c r="J1652" s="262"/>
    </row>
    <row r="1653" spans="1:10" ht="11.25" customHeight="1" x14ac:dyDescent="0.25">
      <c r="A1653" s="263" t="s">
        <v>1506</v>
      </c>
      <c r="B1653" s="263"/>
      <c r="C1653" s="263"/>
      <c r="D1653" s="263"/>
      <c r="E1653" s="263"/>
      <c r="F1653" s="208"/>
      <c r="G1653" s="208"/>
      <c r="H1653" s="208"/>
      <c r="I1653" s="208"/>
      <c r="J1653" s="208"/>
    </row>
    <row r="1654" spans="1:10" ht="11.25" customHeight="1" x14ac:dyDescent="0.25">
      <c r="A1654" s="264" t="s">
        <v>1507</v>
      </c>
      <c r="B1654" s="264"/>
      <c r="C1654" s="264"/>
      <c r="D1654" s="203" t="s">
        <v>1508</v>
      </c>
      <c r="E1654" s="203" t="s">
        <v>1509</v>
      </c>
      <c r="F1654" s="208"/>
      <c r="G1654" s="208"/>
      <c r="H1654" s="208"/>
      <c r="I1654" s="208"/>
      <c r="J1654" s="208"/>
    </row>
    <row r="1655" spans="1:10" ht="11.25" customHeight="1" x14ac:dyDescent="0.25">
      <c r="A1655" s="257" t="s">
        <v>1510</v>
      </c>
      <c r="B1655" s="257"/>
      <c r="C1655" s="257"/>
      <c r="D1655" s="258">
        <v>128.33000000000001</v>
      </c>
      <c r="E1655" s="209">
        <v>8.23</v>
      </c>
      <c r="F1655" s="208"/>
      <c r="G1655" s="208"/>
      <c r="H1655" s="208"/>
      <c r="I1655" s="208"/>
      <c r="J1655" s="208"/>
    </row>
    <row r="1656" spans="1:10" ht="11.25" customHeight="1" x14ac:dyDescent="0.25">
      <c r="A1656" s="257" t="s">
        <v>1511</v>
      </c>
      <c r="B1656" s="257"/>
      <c r="C1656" s="257"/>
      <c r="D1656" s="258"/>
      <c r="E1656" s="209">
        <v>3.36</v>
      </c>
      <c r="F1656" s="208"/>
      <c r="G1656" s="208"/>
      <c r="H1656" s="208"/>
      <c r="I1656" s="208"/>
      <c r="J1656" s="208"/>
    </row>
    <row r="1657" spans="1:10" ht="11.25" customHeight="1" x14ac:dyDescent="0.25">
      <c r="A1657" s="257" t="s">
        <v>1512</v>
      </c>
      <c r="B1657" s="257"/>
      <c r="C1657" s="257"/>
      <c r="D1657" s="258"/>
      <c r="E1657" s="209">
        <v>0</v>
      </c>
      <c r="F1657" s="208"/>
      <c r="G1657" s="208"/>
      <c r="H1657" s="208"/>
      <c r="I1657" s="208"/>
      <c r="J1657" s="208"/>
    </row>
    <row r="1658" spans="1:10" ht="11.25" customHeight="1" x14ac:dyDescent="0.25">
      <c r="A1658" s="257" t="s">
        <v>1513</v>
      </c>
      <c r="B1658" s="257"/>
      <c r="C1658" s="257"/>
      <c r="D1658" s="258"/>
      <c r="E1658" s="209">
        <v>1</v>
      </c>
      <c r="F1658" s="208"/>
      <c r="G1658" s="208"/>
      <c r="H1658" s="208"/>
      <c r="I1658" s="208"/>
      <c r="J1658" s="208"/>
    </row>
    <row r="1659" spans="1:10" ht="11.25" customHeight="1" x14ac:dyDescent="0.25">
      <c r="A1659" s="257" t="s">
        <v>1514</v>
      </c>
      <c r="B1659" s="257"/>
      <c r="C1659" s="257"/>
      <c r="D1659" s="258"/>
      <c r="E1659" s="209">
        <v>8.23</v>
      </c>
      <c r="F1659" s="208"/>
      <c r="G1659" s="208"/>
      <c r="H1659" s="208"/>
      <c r="I1659" s="208"/>
      <c r="J1659" s="208"/>
    </row>
    <row r="1660" spans="1:10" ht="11.25" customHeight="1" x14ac:dyDescent="0.25">
      <c r="A1660" s="257" t="s">
        <v>1515</v>
      </c>
      <c r="B1660" s="257"/>
      <c r="C1660" s="257"/>
      <c r="D1660" s="258"/>
      <c r="E1660" s="209">
        <v>8.23</v>
      </c>
      <c r="F1660" s="208"/>
      <c r="G1660" s="208"/>
      <c r="H1660" s="208"/>
      <c r="I1660" s="208"/>
      <c r="J1660" s="208"/>
    </row>
    <row r="1661" spans="1:10" ht="11.25" customHeight="1" x14ac:dyDescent="0.25">
      <c r="A1661" s="257" t="s">
        <v>1516</v>
      </c>
      <c r="B1661" s="257"/>
      <c r="C1661" s="257"/>
      <c r="D1661" s="258"/>
      <c r="E1661" s="209">
        <v>11.59</v>
      </c>
      <c r="F1661" s="208"/>
      <c r="G1661" s="208"/>
      <c r="H1661" s="208"/>
      <c r="I1661" s="208"/>
      <c r="J1661" s="208"/>
    </row>
    <row r="1662" spans="1:10" ht="11.25" customHeight="1" x14ac:dyDescent="0.25">
      <c r="A1662" s="257" t="s">
        <v>1517</v>
      </c>
      <c r="B1662" s="257"/>
      <c r="C1662" s="257"/>
      <c r="D1662" s="258"/>
      <c r="E1662" s="209"/>
      <c r="F1662" s="208"/>
      <c r="G1662" s="208"/>
      <c r="H1662" s="208"/>
      <c r="I1662" s="208"/>
      <c r="J1662" s="208"/>
    </row>
    <row r="1663" spans="1:10" ht="11.25" customHeight="1" x14ac:dyDescent="0.25">
      <c r="A1663" s="259" t="s">
        <v>1518</v>
      </c>
      <c r="B1663" s="259"/>
      <c r="C1663" s="259"/>
      <c r="D1663" s="258"/>
      <c r="E1663" s="211">
        <f>SUM(E1661:E1662)</f>
        <v>11.59</v>
      </c>
      <c r="F1663" s="208"/>
      <c r="G1663" s="208"/>
      <c r="H1663" s="208"/>
      <c r="I1663" s="208"/>
      <c r="J1663" s="208"/>
    </row>
    <row r="1664" spans="1:10" x14ac:dyDescent="0.25">
      <c r="A1664" s="20"/>
      <c r="B1664" s="20"/>
      <c r="C1664" s="20"/>
      <c r="D1664" s="61"/>
      <c r="E1664" s="20"/>
      <c r="F1664" s="20"/>
      <c r="G1664" s="20"/>
      <c r="H1664" s="20"/>
      <c r="I1664" s="20"/>
      <c r="J1664" s="20"/>
    </row>
    <row r="1665" spans="1:10" x14ac:dyDescent="0.25">
      <c r="A1665" s="20"/>
      <c r="B1665" s="20"/>
      <c r="C1665" s="20"/>
      <c r="D1665" s="61"/>
      <c r="E1665" s="20"/>
      <c r="F1665" s="20"/>
      <c r="G1665" s="20"/>
      <c r="H1665" s="20"/>
      <c r="I1665" s="20"/>
      <c r="J1665" s="20"/>
    </row>
    <row r="1666" spans="1:10" x14ac:dyDescent="0.25">
      <c r="A1666" s="20"/>
      <c r="B1666" s="20"/>
      <c r="C1666" s="20"/>
      <c r="D1666" s="61"/>
      <c r="E1666" s="20"/>
      <c r="F1666" s="20"/>
      <c r="G1666" s="20"/>
      <c r="H1666" s="20"/>
      <c r="I1666" s="20"/>
      <c r="J1666" s="20"/>
    </row>
    <row r="1667" spans="1:10" x14ac:dyDescent="0.25">
      <c r="A1667" s="20"/>
      <c r="B1667" s="20"/>
      <c r="C1667" s="20"/>
      <c r="D1667" s="61"/>
      <c r="E1667" s="20"/>
      <c r="F1667" s="20"/>
      <c r="G1667" s="20"/>
      <c r="H1667" s="20"/>
      <c r="I1667" s="20"/>
      <c r="J1667" s="20"/>
    </row>
    <row r="1668" spans="1:10" x14ac:dyDescent="0.25">
      <c r="A1668" s="20"/>
      <c r="B1668" s="20"/>
      <c r="C1668" s="20"/>
      <c r="D1668" s="61"/>
      <c r="E1668" s="20"/>
      <c r="F1668" s="20"/>
      <c r="G1668" s="20"/>
      <c r="H1668" s="20"/>
      <c r="I1668" s="20"/>
      <c r="J1668" s="20"/>
    </row>
    <row r="1669" spans="1:10" x14ac:dyDescent="0.25">
      <c r="A1669" s="20"/>
      <c r="B1669" s="20"/>
      <c r="C1669" s="20"/>
      <c r="D1669" s="61"/>
      <c r="E1669" s="20"/>
      <c r="F1669" s="20"/>
      <c r="G1669" s="20"/>
      <c r="H1669" s="20"/>
      <c r="I1669" s="20"/>
      <c r="J1669" s="20"/>
    </row>
    <row r="1670" spans="1:10" x14ac:dyDescent="0.25">
      <c r="A1670" s="20"/>
      <c r="B1670" s="20"/>
      <c r="C1670" s="20"/>
      <c r="D1670" s="61"/>
      <c r="E1670" s="20"/>
      <c r="F1670" s="20"/>
      <c r="G1670" s="20"/>
      <c r="H1670" s="20"/>
      <c r="I1670" s="20"/>
      <c r="J1670" s="20"/>
    </row>
    <row r="1671" spans="1:10" x14ac:dyDescent="0.25">
      <c r="A1671" s="20"/>
      <c r="B1671" s="20"/>
      <c r="C1671" s="20"/>
      <c r="D1671" s="61"/>
      <c r="E1671" s="20"/>
      <c r="F1671" s="20"/>
      <c r="G1671" s="20"/>
      <c r="H1671" s="20"/>
      <c r="I1671" s="20"/>
      <c r="J1671" s="20"/>
    </row>
    <row r="1672" spans="1:10" x14ac:dyDescent="0.25">
      <c r="A1672" s="20"/>
      <c r="B1672" s="20"/>
      <c r="C1672" s="20"/>
      <c r="D1672" s="61"/>
      <c r="E1672" s="20"/>
      <c r="F1672" s="20"/>
      <c r="G1672" s="20"/>
      <c r="H1672" s="20"/>
      <c r="I1672" s="20"/>
      <c r="J1672" s="20"/>
    </row>
    <row r="1673" spans="1:10" x14ac:dyDescent="0.25">
      <c r="A1673" s="20"/>
      <c r="B1673" s="20"/>
      <c r="C1673" s="20"/>
      <c r="D1673" s="61"/>
      <c r="E1673" s="20"/>
      <c r="F1673" s="20"/>
      <c r="G1673" s="20"/>
      <c r="H1673" s="20"/>
      <c r="I1673" s="20"/>
      <c r="J1673" s="20"/>
    </row>
    <row r="1674" spans="1:10" x14ac:dyDescent="0.25">
      <c r="A1674" s="20"/>
      <c r="B1674" s="20"/>
      <c r="C1674" s="20"/>
      <c r="D1674" s="61"/>
      <c r="E1674" s="20"/>
      <c r="F1674" s="20"/>
      <c r="G1674" s="20"/>
      <c r="H1674" s="20"/>
      <c r="I1674" s="20"/>
      <c r="J1674" s="20"/>
    </row>
    <row r="1675" spans="1:10" x14ac:dyDescent="0.25">
      <c r="A1675" s="20"/>
      <c r="B1675" s="20"/>
      <c r="C1675" s="20"/>
      <c r="D1675" s="61"/>
      <c r="E1675" s="20"/>
      <c r="F1675" s="20"/>
      <c r="G1675" s="20"/>
      <c r="H1675" s="20"/>
      <c r="I1675" s="20"/>
      <c r="J1675" s="20"/>
    </row>
    <row r="1676" spans="1:10" x14ac:dyDescent="0.25">
      <c r="A1676" s="20"/>
      <c r="B1676" s="20"/>
      <c r="C1676" s="20"/>
      <c r="D1676" s="61"/>
      <c r="E1676" s="20"/>
      <c r="F1676" s="20"/>
      <c r="G1676" s="20"/>
      <c r="H1676" s="20"/>
      <c r="I1676" s="20"/>
      <c r="J1676" s="20"/>
    </row>
    <row r="1677" spans="1:10" x14ac:dyDescent="0.25">
      <c r="A1677" s="20"/>
      <c r="B1677" s="20"/>
      <c r="C1677" s="20"/>
      <c r="D1677" s="61"/>
      <c r="E1677" s="20"/>
      <c r="F1677" s="20"/>
      <c r="G1677" s="20"/>
      <c r="H1677" s="20"/>
      <c r="I1677" s="20"/>
      <c r="J1677" s="20"/>
    </row>
    <row r="1678" spans="1:10" x14ac:dyDescent="0.25">
      <c r="A1678" s="20"/>
      <c r="B1678" s="20"/>
      <c r="C1678" s="20"/>
      <c r="D1678" s="61"/>
      <c r="E1678" s="20"/>
      <c r="F1678" s="20"/>
      <c r="G1678" s="20"/>
      <c r="H1678" s="20"/>
      <c r="I1678" s="20"/>
      <c r="J1678" s="20"/>
    </row>
    <row r="1679" spans="1:10" x14ac:dyDescent="0.25">
      <c r="A1679" s="20"/>
      <c r="B1679" s="20"/>
      <c r="C1679" s="20"/>
      <c r="D1679" s="61"/>
      <c r="E1679" s="20"/>
      <c r="F1679" s="20"/>
      <c r="G1679" s="20"/>
      <c r="H1679" s="20"/>
      <c r="I1679" s="20"/>
      <c r="J1679" s="20"/>
    </row>
    <row r="1680" spans="1:10" x14ac:dyDescent="0.25">
      <c r="A1680" s="20"/>
      <c r="B1680" s="20"/>
      <c r="C1680" s="20"/>
      <c r="D1680" s="61"/>
      <c r="E1680" s="20"/>
      <c r="F1680" s="20"/>
      <c r="G1680" s="20"/>
      <c r="H1680" s="20"/>
      <c r="I1680" s="20"/>
      <c r="J1680" s="20"/>
    </row>
    <row r="1681" spans="1:10" x14ac:dyDescent="0.25">
      <c r="A1681" s="20"/>
      <c r="B1681" s="20"/>
      <c r="C1681" s="20"/>
      <c r="D1681" s="61"/>
      <c r="E1681" s="20"/>
      <c r="F1681" s="20"/>
      <c r="G1681" s="20"/>
      <c r="H1681" s="20"/>
      <c r="I1681" s="20"/>
      <c r="J1681" s="20"/>
    </row>
    <row r="1682" spans="1:10" x14ac:dyDescent="0.25">
      <c r="A1682" s="20"/>
      <c r="B1682" s="20"/>
      <c r="C1682" s="20"/>
      <c r="D1682" s="61"/>
      <c r="E1682" s="20"/>
      <c r="F1682" s="20"/>
      <c r="G1682" s="20"/>
      <c r="H1682" s="20"/>
      <c r="I1682" s="20"/>
      <c r="J1682" s="20"/>
    </row>
    <row r="1683" spans="1:10" x14ac:dyDescent="0.25">
      <c r="A1683" s="20"/>
      <c r="B1683" s="20"/>
      <c r="C1683" s="20"/>
      <c r="D1683" s="61"/>
      <c r="E1683" s="20"/>
      <c r="F1683" s="20"/>
      <c r="G1683" s="20"/>
      <c r="H1683" s="20"/>
      <c r="I1683" s="20"/>
      <c r="J1683" s="20"/>
    </row>
    <row r="1684" spans="1:10" x14ac:dyDescent="0.25">
      <c r="A1684" s="20"/>
      <c r="B1684" s="20"/>
      <c r="C1684" s="20"/>
      <c r="D1684" s="61"/>
      <c r="E1684" s="20"/>
      <c r="F1684" s="20"/>
      <c r="G1684" s="20"/>
      <c r="H1684" s="20"/>
      <c r="I1684" s="20"/>
      <c r="J1684" s="20"/>
    </row>
    <row r="1685" spans="1:10" x14ac:dyDescent="0.25">
      <c r="A1685" s="20"/>
      <c r="B1685" s="20"/>
      <c r="C1685" s="20"/>
      <c r="D1685" s="61"/>
      <c r="E1685" s="20"/>
      <c r="F1685" s="20"/>
      <c r="G1685" s="20"/>
      <c r="H1685" s="20"/>
      <c r="I1685" s="20"/>
      <c r="J1685" s="20"/>
    </row>
    <row r="1686" spans="1:10" ht="11.25" customHeight="1" x14ac:dyDescent="0.25">
      <c r="A1686" s="265" t="s">
        <v>1768</v>
      </c>
      <c r="B1686" s="265"/>
      <c r="C1686" s="265"/>
      <c r="D1686" s="265"/>
      <c r="E1686" s="265"/>
      <c r="F1686" s="265"/>
      <c r="G1686" s="265"/>
      <c r="H1686" s="266" t="s">
        <v>1476</v>
      </c>
      <c r="I1686" s="266"/>
      <c r="J1686" s="266"/>
    </row>
    <row r="1687" spans="1:10" ht="11.25" customHeight="1" x14ac:dyDescent="0.25">
      <c r="A1687" s="265" t="s">
        <v>1477</v>
      </c>
      <c r="B1687" s="265"/>
      <c r="C1687" s="265" t="s">
        <v>1769</v>
      </c>
      <c r="D1687" s="265"/>
      <c r="E1687" s="265" t="s">
        <v>1479</v>
      </c>
      <c r="F1687" s="265"/>
      <c r="G1687" s="265"/>
      <c r="H1687" s="266" t="s">
        <v>1528</v>
      </c>
      <c r="I1687" s="266"/>
      <c r="J1687" s="266"/>
    </row>
    <row r="1688" spans="1:10" x14ac:dyDescent="0.25">
      <c r="A1688" s="260"/>
      <c r="B1688" s="260"/>
      <c r="C1688" s="260"/>
      <c r="D1688" s="260"/>
      <c r="E1688" s="260"/>
      <c r="F1688" s="260"/>
      <c r="G1688" s="260"/>
      <c r="H1688" s="260"/>
      <c r="I1688" s="260"/>
      <c r="J1688" s="260"/>
    </row>
    <row r="1689" spans="1:10" x14ac:dyDescent="0.25">
      <c r="A1689" s="201" t="s">
        <v>1124</v>
      </c>
      <c r="B1689" s="202" t="s">
        <v>1481</v>
      </c>
      <c r="C1689" s="202" t="s">
        <v>1482</v>
      </c>
      <c r="D1689" s="203" t="s">
        <v>1483</v>
      </c>
      <c r="E1689" s="203" t="s">
        <v>1484</v>
      </c>
      <c r="F1689" s="203" t="s">
        <v>1485</v>
      </c>
      <c r="G1689" s="203" t="s">
        <v>1486</v>
      </c>
      <c r="H1689" s="203" t="s">
        <v>1487</v>
      </c>
      <c r="I1689" s="203" t="s">
        <v>1488</v>
      </c>
      <c r="J1689" s="203" t="s">
        <v>1489</v>
      </c>
    </row>
    <row r="1690" spans="1:10" x14ac:dyDescent="0.25">
      <c r="A1690" s="204" t="s">
        <v>1494</v>
      </c>
      <c r="B1690" s="205" t="s">
        <v>1491</v>
      </c>
      <c r="C1690" s="205" t="s">
        <v>1495</v>
      </c>
      <c r="D1690" s="206">
        <v>0.7</v>
      </c>
      <c r="E1690" s="206">
        <v>1</v>
      </c>
      <c r="F1690" s="206">
        <v>4.72</v>
      </c>
      <c r="G1690" s="206">
        <v>0</v>
      </c>
      <c r="H1690" s="206">
        <v>10.78</v>
      </c>
      <c r="I1690" s="206" t="s">
        <v>1493</v>
      </c>
      <c r="J1690" s="206">
        <v>7.5460000000000003</v>
      </c>
    </row>
    <row r="1691" spans="1:10" ht="11.25" customHeight="1" x14ac:dyDescent="0.25">
      <c r="A1691" s="261" t="s">
        <v>1505</v>
      </c>
      <c r="B1691" s="261"/>
      <c r="C1691" s="261"/>
      <c r="D1691" s="261"/>
      <c r="E1691" s="261"/>
      <c r="F1691" s="261"/>
      <c r="G1691" s="261"/>
      <c r="H1691" s="261"/>
      <c r="I1691" s="261"/>
      <c r="J1691" s="207">
        <v>7.55</v>
      </c>
    </row>
    <row r="1692" spans="1:10" x14ac:dyDescent="0.25">
      <c r="A1692" s="262"/>
      <c r="B1692" s="262"/>
      <c r="C1692" s="262"/>
      <c r="D1692" s="262"/>
      <c r="E1692" s="262"/>
      <c r="F1692" s="262"/>
      <c r="G1692" s="262"/>
      <c r="H1692" s="262"/>
      <c r="I1692" s="262"/>
      <c r="J1692" s="262"/>
    </row>
    <row r="1693" spans="1:10" ht="11.25" customHeight="1" x14ac:dyDescent="0.25">
      <c r="A1693" s="263" t="s">
        <v>1506</v>
      </c>
      <c r="B1693" s="263"/>
      <c r="C1693" s="263"/>
      <c r="D1693" s="263"/>
      <c r="E1693" s="263"/>
      <c r="F1693" s="208"/>
      <c r="G1693" s="208"/>
      <c r="H1693" s="208"/>
      <c r="I1693" s="208"/>
      <c r="J1693" s="208"/>
    </row>
    <row r="1694" spans="1:10" ht="11.25" customHeight="1" x14ac:dyDescent="0.25">
      <c r="A1694" s="264" t="s">
        <v>1507</v>
      </c>
      <c r="B1694" s="264"/>
      <c r="C1694" s="264"/>
      <c r="D1694" s="203" t="s">
        <v>1508</v>
      </c>
      <c r="E1694" s="203" t="s">
        <v>1509</v>
      </c>
      <c r="F1694" s="208"/>
      <c r="G1694" s="208"/>
      <c r="H1694" s="208"/>
      <c r="I1694" s="208"/>
      <c r="J1694" s="208"/>
    </row>
    <row r="1695" spans="1:10" ht="11.25" customHeight="1" x14ac:dyDescent="0.25">
      <c r="A1695" s="257" t="s">
        <v>1510</v>
      </c>
      <c r="B1695" s="257"/>
      <c r="C1695" s="257"/>
      <c r="D1695" s="258">
        <v>128.33000000000001</v>
      </c>
      <c r="E1695" s="209">
        <v>7.55</v>
      </c>
      <c r="F1695" s="208"/>
      <c r="G1695" s="208"/>
      <c r="H1695" s="208"/>
      <c r="I1695" s="208"/>
      <c r="J1695" s="208"/>
    </row>
    <row r="1696" spans="1:10" ht="11.25" customHeight="1" x14ac:dyDescent="0.25">
      <c r="A1696" s="257" t="s">
        <v>1511</v>
      </c>
      <c r="B1696" s="257"/>
      <c r="C1696" s="257"/>
      <c r="D1696" s="258"/>
      <c r="E1696" s="209">
        <v>0</v>
      </c>
      <c r="F1696" s="208"/>
      <c r="G1696" s="208"/>
      <c r="H1696" s="208"/>
      <c r="I1696" s="208"/>
      <c r="J1696" s="208"/>
    </row>
    <row r="1697" spans="1:10" ht="11.25" customHeight="1" x14ac:dyDescent="0.25">
      <c r="A1697" s="257" t="s">
        <v>1512</v>
      </c>
      <c r="B1697" s="257"/>
      <c r="C1697" s="257"/>
      <c r="D1697" s="258"/>
      <c r="E1697" s="209">
        <v>0</v>
      </c>
      <c r="F1697" s="208"/>
      <c r="G1697" s="208"/>
      <c r="H1697" s="208"/>
      <c r="I1697" s="208"/>
      <c r="J1697" s="208"/>
    </row>
    <row r="1698" spans="1:10" ht="11.25" customHeight="1" x14ac:dyDescent="0.25">
      <c r="A1698" s="257" t="s">
        <v>1513</v>
      </c>
      <c r="B1698" s="257"/>
      <c r="C1698" s="257"/>
      <c r="D1698" s="258"/>
      <c r="E1698" s="209">
        <v>1</v>
      </c>
      <c r="F1698" s="208"/>
      <c r="G1698" s="208"/>
      <c r="H1698" s="208"/>
      <c r="I1698" s="208"/>
      <c r="J1698" s="208"/>
    </row>
    <row r="1699" spans="1:10" ht="11.25" customHeight="1" x14ac:dyDescent="0.25">
      <c r="A1699" s="257" t="s">
        <v>1514</v>
      </c>
      <c r="B1699" s="257"/>
      <c r="C1699" s="257"/>
      <c r="D1699" s="258"/>
      <c r="E1699" s="209">
        <v>7.55</v>
      </c>
      <c r="F1699" s="208"/>
      <c r="G1699" s="208"/>
      <c r="H1699" s="208"/>
      <c r="I1699" s="208"/>
      <c r="J1699" s="208"/>
    </row>
    <row r="1700" spans="1:10" ht="11.25" customHeight="1" x14ac:dyDescent="0.25">
      <c r="A1700" s="257" t="s">
        <v>1515</v>
      </c>
      <c r="B1700" s="257"/>
      <c r="C1700" s="257"/>
      <c r="D1700" s="258"/>
      <c r="E1700" s="209">
        <v>7.55</v>
      </c>
      <c r="F1700" s="208"/>
      <c r="G1700" s="208"/>
      <c r="H1700" s="208"/>
      <c r="I1700" s="208"/>
      <c r="J1700" s="208"/>
    </row>
    <row r="1701" spans="1:10" ht="11.25" customHeight="1" x14ac:dyDescent="0.25">
      <c r="A1701" s="257" t="s">
        <v>1516</v>
      </c>
      <c r="B1701" s="257"/>
      <c r="C1701" s="257"/>
      <c r="D1701" s="258"/>
      <c r="E1701" s="209">
        <v>7.55</v>
      </c>
      <c r="F1701" s="208"/>
      <c r="G1701" s="208"/>
      <c r="H1701" s="208"/>
      <c r="I1701" s="208"/>
      <c r="J1701" s="208"/>
    </row>
    <row r="1702" spans="1:10" ht="11.25" customHeight="1" x14ac:dyDescent="0.25">
      <c r="A1702" s="257" t="s">
        <v>1517</v>
      </c>
      <c r="B1702" s="257"/>
      <c r="C1702" s="257"/>
      <c r="D1702" s="258"/>
      <c r="E1702" s="209"/>
      <c r="F1702" s="208"/>
      <c r="G1702" s="208"/>
      <c r="H1702" s="208"/>
      <c r="I1702" s="208"/>
      <c r="J1702" s="208"/>
    </row>
    <row r="1703" spans="1:10" ht="11.25" customHeight="1" x14ac:dyDescent="0.25">
      <c r="A1703" s="259" t="s">
        <v>1518</v>
      </c>
      <c r="B1703" s="259"/>
      <c r="C1703" s="259"/>
      <c r="D1703" s="258"/>
      <c r="E1703" s="211">
        <f>SUM(E1701:E1702)</f>
        <v>7.55</v>
      </c>
      <c r="F1703" s="208"/>
      <c r="G1703" s="208"/>
      <c r="H1703" s="208"/>
      <c r="I1703" s="208"/>
      <c r="J1703" s="208"/>
    </row>
    <row r="1704" spans="1:10" x14ac:dyDescent="0.25">
      <c r="A1704" s="20"/>
      <c r="B1704" s="20"/>
      <c r="C1704" s="20"/>
      <c r="D1704" s="61"/>
      <c r="E1704" s="20"/>
      <c r="F1704" s="20"/>
      <c r="G1704" s="20"/>
      <c r="H1704" s="20"/>
      <c r="I1704" s="20"/>
      <c r="J1704" s="20"/>
    </row>
    <row r="1705" spans="1:10" x14ac:dyDescent="0.25">
      <c r="A1705" s="20"/>
      <c r="B1705" s="20"/>
      <c r="C1705" s="20"/>
      <c r="D1705" s="61"/>
      <c r="E1705" s="20"/>
      <c r="F1705" s="20"/>
      <c r="G1705" s="20"/>
      <c r="H1705" s="20"/>
      <c r="I1705" s="20"/>
      <c r="J1705" s="20"/>
    </row>
    <row r="1706" spans="1:10" x14ac:dyDescent="0.25">
      <c r="A1706" s="20"/>
      <c r="B1706" s="20"/>
      <c r="C1706" s="20"/>
      <c r="D1706" s="61"/>
      <c r="E1706" s="20"/>
      <c r="F1706" s="20"/>
      <c r="G1706" s="20"/>
      <c r="H1706" s="20"/>
      <c r="I1706" s="20"/>
      <c r="J1706" s="20"/>
    </row>
    <row r="1707" spans="1:10" x14ac:dyDescent="0.25">
      <c r="A1707" s="20"/>
      <c r="B1707" s="20"/>
      <c r="C1707" s="20"/>
      <c r="D1707" s="61"/>
      <c r="E1707" s="20"/>
      <c r="F1707" s="20"/>
      <c r="G1707" s="20"/>
      <c r="H1707" s="20"/>
      <c r="I1707" s="20"/>
      <c r="J1707" s="20"/>
    </row>
    <row r="1708" spans="1:10" x14ac:dyDescent="0.25">
      <c r="A1708" s="20"/>
      <c r="B1708" s="20"/>
      <c r="C1708" s="20"/>
      <c r="D1708" s="61"/>
      <c r="E1708" s="20"/>
      <c r="F1708" s="20"/>
      <c r="G1708" s="20"/>
      <c r="H1708" s="20"/>
      <c r="I1708" s="20"/>
      <c r="J1708" s="20"/>
    </row>
    <row r="1709" spans="1:10" x14ac:dyDescent="0.25">
      <c r="A1709" s="20"/>
      <c r="B1709" s="20"/>
      <c r="C1709" s="20"/>
      <c r="D1709" s="61"/>
      <c r="E1709" s="20"/>
      <c r="F1709" s="20"/>
      <c r="G1709" s="20"/>
      <c r="H1709" s="20"/>
      <c r="I1709" s="20"/>
      <c r="J1709" s="20"/>
    </row>
    <row r="1710" spans="1:10" x14ac:dyDescent="0.25">
      <c r="A1710" s="20"/>
      <c r="B1710" s="20"/>
      <c r="C1710" s="20"/>
      <c r="D1710" s="61"/>
      <c r="E1710" s="20"/>
      <c r="F1710" s="20"/>
      <c r="G1710" s="20"/>
      <c r="H1710" s="20"/>
      <c r="I1710" s="20"/>
      <c r="J1710" s="20"/>
    </row>
    <row r="1711" spans="1:10" x14ac:dyDescent="0.25">
      <c r="A1711" s="20"/>
      <c r="B1711" s="20"/>
      <c r="C1711" s="20"/>
      <c r="D1711" s="61"/>
      <c r="E1711" s="20"/>
      <c r="F1711" s="20"/>
      <c r="G1711" s="20"/>
      <c r="H1711" s="20"/>
      <c r="I1711" s="20"/>
      <c r="J1711" s="20"/>
    </row>
    <row r="1712" spans="1:10" x14ac:dyDescent="0.25">
      <c r="A1712" s="20"/>
      <c r="B1712" s="20"/>
      <c r="C1712" s="20"/>
      <c r="D1712" s="61"/>
      <c r="E1712" s="20"/>
      <c r="F1712" s="20"/>
      <c r="G1712" s="20"/>
      <c r="H1712" s="20"/>
      <c r="I1712" s="20"/>
      <c r="J1712" s="20"/>
    </row>
    <row r="1713" spans="1:10" x14ac:dyDescent="0.25">
      <c r="A1713" s="20"/>
      <c r="B1713" s="20"/>
      <c r="C1713" s="20"/>
      <c r="D1713" s="61"/>
      <c r="E1713" s="20"/>
      <c r="F1713" s="20"/>
      <c r="G1713" s="20"/>
      <c r="H1713" s="20"/>
      <c r="I1713" s="20"/>
      <c r="J1713" s="20"/>
    </row>
    <row r="1714" spans="1:10" x14ac:dyDescent="0.25">
      <c r="A1714" s="20"/>
      <c r="B1714" s="20"/>
      <c r="C1714" s="20"/>
      <c r="D1714" s="61"/>
      <c r="E1714" s="20"/>
      <c r="F1714" s="20"/>
      <c r="G1714" s="20"/>
      <c r="H1714" s="20"/>
      <c r="I1714" s="20"/>
      <c r="J1714" s="20"/>
    </row>
    <row r="1715" spans="1:10" x14ac:dyDescent="0.25">
      <c r="A1715" s="20"/>
      <c r="B1715" s="20"/>
      <c r="C1715" s="20"/>
      <c r="D1715" s="61"/>
      <c r="E1715" s="20"/>
      <c r="F1715" s="20"/>
      <c r="G1715" s="20"/>
      <c r="H1715" s="20"/>
      <c r="I1715" s="20"/>
      <c r="J1715" s="20"/>
    </row>
    <row r="1716" spans="1:10" x14ac:dyDescent="0.25">
      <c r="A1716" s="20"/>
      <c r="B1716" s="20"/>
      <c r="C1716" s="20"/>
      <c r="D1716" s="61"/>
      <c r="E1716" s="20"/>
      <c r="F1716" s="20"/>
      <c r="G1716" s="20"/>
      <c r="H1716" s="20"/>
      <c r="I1716" s="20"/>
      <c r="J1716" s="20"/>
    </row>
    <row r="1717" spans="1:10" x14ac:dyDescent="0.25">
      <c r="A1717" s="20"/>
      <c r="B1717" s="20"/>
      <c r="C1717" s="20"/>
      <c r="D1717" s="61"/>
      <c r="E1717" s="20"/>
      <c r="F1717" s="20"/>
      <c r="G1717" s="20"/>
      <c r="H1717" s="20"/>
      <c r="I1717" s="20"/>
      <c r="J1717" s="20"/>
    </row>
    <row r="1718" spans="1:10" x14ac:dyDescent="0.25">
      <c r="A1718" s="20"/>
      <c r="B1718" s="20"/>
      <c r="C1718" s="20"/>
      <c r="D1718" s="61"/>
      <c r="E1718" s="20"/>
      <c r="F1718" s="20"/>
      <c r="G1718" s="20"/>
      <c r="H1718" s="20"/>
      <c r="I1718" s="20"/>
      <c r="J1718" s="20"/>
    </row>
    <row r="1719" spans="1:10" x14ac:dyDescent="0.25">
      <c r="A1719" s="20"/>
      <c r="B1719" s="20"/>
      <c r="C1719" s="20"/>
      <c r="D1719" s="61"/>
      <c r="E1719" s="20"/>
      <c r="F1719" s="20"/>
      <c r="G1719" s="20"/>
      <c r="H1719" s="20"/>
      <c r="I1719" s="20"/>
      <c r="J1719" s="20"/>
    </row>
    <row r="1720" spans="1:10" x14ac:dyDescent="0.25">
      <c r="A1720" s="20"/>
      <c r="B1720" s="20"/>
      <c r="C1720" s="20"/>
      <c r="D1720" s="61"/>
      <c r="E1720" s="20"/>
      <c r="F1720" s="20"/>
      <c r="G1720" s="20"/>
      <c r="H1720" s="20"/>
      <c r="I1720" s="20"/>
      <c r="J1720" s="20"/>
    </row>
    <row r="1721" spans="1:10" x14ac:dyDescent="0.25">
      <c r="A1721" s="20"/>
      <c r="B1721" s="20"/>
      <c r="C1721" s="20"/>
      <c r="D1721" s="61"/>
      <c r="E1721" s="20"/>
      <c r="F1721" s="20"/>
      <c r="G1721" s="20"/>
      <c r="H1721" s="20"/>
      <c r="I1721" s="20"/>
      <c r="J1721" s="20"/>
    </row>
    <row r="1722" spans="1:10" x14ac:dyDescent="0.25">
      <c r="A1722" s="20"/>
      <c r="B1722" s="20"/>
      <c r="C1722" s="20"/>
      <c r="D1722" s="61"/>
      <c r="E1722" s="20"/>
      <c r="F1722" s="20"/>
      <c r="G1722" s="20"/>
      <c r="H1722" s="20"/>
      <c r="I1722" s="20"/>
      <c r="J1722" s="20"/>
    </row>
    <row r="1723" spans="1:10" x14ac:dyDescent="0.25">
      <c r="A1723" s="20"/>
      <c r="B1723" s="20"/>
      <c r="C1723" s="20"/>
      <c r="D1723" s="61"/>
      <c r="E1723" s="20"/>
      <c r="F1723" s="20"/>
      <c r="G1723" s="20"/>
      <c r="H1723" s="20"/>
      <c r="I1723" s="20"/>
      <c r="J1723" s="20"/>
    </row>
    <row r="1724" spans="1:10" x14ac:dyDescent="0.25">
      <c r="A1724" s="20"/>
      <c r="B1724" s="20"/>
      <c r="C1724" s="20"/>
      <c r="D1724" s="61"/>
      <c r="E1724" s="20"/>
      <c r="F1724" s="20"/>
      <c r="G1724" s="20"/>
      <c r="H1724" s="20"/>
      <c r="I1724" s="20"/>
      <c r="J1724" s="20"/>
    </row>
    <row r="1725" spans="1:10" x14ac:dyDescent="0.25">
      <c r="A1725" s="20"/>
      <c r="B1725" s="20"/>
      <c r="C1725" s="20"/>
      <c r="D1725" s="61"/>
      <c r="E1725" s="20"/>
      <c r="F1725" s="20"/>
      <c r="G1725" s="20"/>
      <c r="H1725" s="20"/>
      <c r="I1725" s="20"/>
      <c r="J1725" s="20"/>
    </row>
    <row r="1726" spans="1:10" x14ac:dyDescent="0.25">
      <c r="A1726" s="20"/>
      <c r="B1726" s="20"/>
      <c r="C1726" s="20"/>
      <c r="D1726" s="61"/>
      <c r="E1726" s="20"/>
      <c r="F1726" s="20"/>
      <c r="G1726" s="20"/>
      <c r="H1726" s="20"/>
      <c r="I1726" s="20"/>
      <c r="J1726" s="20"/>
    </row>
    <row r="1727" spans="1:10" x14ac:dyDescent="0.25">
      <c r="A1727" s="20"/>
      <c r="B1727" s="20"/>
      <c r="C1727" s="20"/>
      <c r="D1727" s="61"/>
      <c r="E1727" s="20"/>
      <c r="F1727" s="20"/>
      <c r="G1727" s="20"/>
      <c r="H1727" s="20"/>
      <c r="I1727" s="20"/>
      <c r="J1727" s="20"/>
    </row>
    <row r="1728" spans="1:10" x14ac:dyDescent="0.25">
      <c r="A1728" s="20"/>
      <c r="B1728" s="20"/>
      <c r="C1728" s="20"/>
      <c r="D1728" s="61"/>
      <c r="E1728" s="20"/>
      <c r="F1728" s="20"/>
      <c r="G1728" s="20"/>
      <c r="H1728" s="20"/>
      <c r="I1728" s="20"/>
      <c r="J1728" s="20"/>
    </row>
    <row r="1729" spans="1:10" x14ac:dyDescent="0.25">
      <c r="A1729" s="20"/>
      <c r="B1729" s="20"/>
      <c r="C1729" s="20"/>
      <c r="D1729" s="61"/>
      <c r="E1729" s="20"/>
      <c r="F1729" s="20"/>
      <c r="G1729" s="20"/>
      <c r="H1729" s="20"/>
      <c r="I1729" s="20"/>
      <c r="J1729" s="20"/>
    </row>
    <row r="1730" spans="1:10" x14ac:dyDescent="0.25">
      <c r="A1730" s="20"/>
      <c r="B1730" s="20"/>
      <c r="C1730" s="20"/>
      <c r="D1730" s="61"/>
      <c r="E1730" s="20"/>
      <c r="F1730" s="20"/>
      <c r="G1730" s="20"/>
      <c r="H1730" s="20"/>
      <c r="I1730" s="20"/>
      <c r="J1730" s="20"/>
    </row>
    <row r="1731" spans="1:10" x14ac:dyDescent="0.25">
      <c r="A1731" s="20"/>
      <c r="B1731" s="20"/>
      <c r="C1731" s="20"/>
      <c r="D1731" s="61"/>
      <c r="E1731" s="20"/>
      <c r="F1731" s="20"/>
      <c r="G1731" s="20"/>
      <c r="H1731" s="20"/>
      <c r="I1731" s="20"/>
      <c r="J1731" s="20"/>
    </row>
    <row r="1732" spans="1:10" ht="11.25" customHeight="1" x14ac:dyDescent="0.25">
      <c r="A1732" s="265" t="s">
        <v>1770</v>
      </c>
      <c r="B1732" s="265"/>
      <c r="C1732" s="265"/>
      <c r="D1732" s="265"/>
      <c r="E1732" s="265"/>
      <c r="F1732" s="265"/>
      <c r="G1732" s="265"/>
      <c r="H1732" s="266" t="s">
        <v>1585</v>
      </c>
      <c r="I1732" s="266"/>
      <c r="J1732" s="266"/>
    </row>
    <row r="1733" spans="1:10" ht="11.25" customHeight="1" x14ac:dyDescent="0.25">
      <c r="A1733" s="265" t="s">
        <v>1477</v>
      </c>
      <c r="B1733" s="265"/>
      <c r="C1733" s="265" t="s">
        <v>1771</v>
      </c>
      <c r="D1733" s="265"/>
      <c r="E1733" s="265" t="s">
        <v>1479</v>
      </c>
      <c r="F1733" s="265"/>
      <c r="G1733" s="265"/>
      <c r="H1733" s="266" t="s">
        <v>1480</v>
      </c>
      <c r="I1733" s="266"/>
      <c r="J1733" s="266"/>
    </row>
    <row r="1734" spans="1:10" x14ac:dyDescent="0.25">
      <c r="A1734" s="260"/>
      <c r="B1734" s="260"/>
      <c r="C1734" s="260"/>
      <c r="D1734" s="260"/>
      <c r="E1734" s="260"/>
      <c r="F1734" s="260"/>
      <c r="G1734" s="260"/>
      <c r="H1734" s="260"/>
      <c r="I1734" s="260"/>
      <c r="J1734" s="260"/>
    </row>
    <row r="1735" spans="1:10" x14ac:dyDescent="0.25">
      <c r="A1735" s="201" t="s">
        <v>1124</v>
      </c>
      <c r="B1735" s="202" t="s">
        <v>1481</v>
      </c>
      <c r="C1735" s="202" t="s">
        <v>1482</v>
      </c>
      <c r="D1735" s="203" t="s">
        <v>1483</v>
      </c>
      <c r="E1735" s="203" t="s">
        <v>1484</v>
      </c>
      <c r="F1735" s="203" t="s">
        <v>1485</v>
      </c>
      <c r="G1735" s="203" t="s">
        <v>1486</v>
      </c>
      <c r="H1735" s="203" t="s">
        <v>1487</v>
      </c>
      <c r="I1735" s="203" t="s">
        <v>1488</v>
      </c>
      <c r="J1735" s="203" t="s">
        <v>1489</v>
      </c>
    </row>
    <row r="1736" spans="1:10" x14ac:dyDescent="0.25">
      <c r="A1736" s="204" t="s">
        <v>1552</v>
      </c>
      <c r="B1736" s="205" t="s">
        <v>1491</v>
      </c>
      <c r="C1736" s="205" t="s">
        <v>1553</v>
      </c>
      <c r="D1736" s="206">
        <v>0.5</v>
      </c>
      <c r="E1736" s="206">
        <v>1</v>
      </c>
      <c r="F1736" s="206">
        <v>6.42</v>
      </c>
      <c r="G1736" s="206">
        <v>0</v>
      </c>
      <c r="H1736" s="206">
        <v>14.66</v>
      </c>
      <c r="I1736" s="206" t="s">
        <v>1493</v>
      </c>
      <c r="J1736" s="206">
        <v>7.33</v>
      </c>
    </row>
    <row r="1737" spans="1:10" x14ac:dyDescent="0.25">
      <c r="A1737" s="204" t="s">
        <v>1494</v>
      </c>
      <c r="B1737" s="205" t="s">
        <v>1491</v>
      </c>
      <c r="C1737" s="205" t="s">
        <v>1495</v>
      </c>
      <c r="D1737" s="206">
        <v>0.5</v>
      </c>
      <c r="E1737" s="206">
        <v>1</v>
      </c>
      <c r="F1737" s="206">
        <v>4.72</v>
      </c>
      <c r="G1737" s="206">
        <v>0</v>
      </c>
      <c r="H1737" s="206">
        <v>10.78</v>
      </c>
      <c r="I1737" s="206" t="s">
        <v>1493</v>
      </c>
      <c r="J1737" s="206">
        <v>5.39</v>
      </c>
    </row>
    <row r="1738" spans="1:10" ht="11.25" customHeight="1" x14ac:dyDescent="0.25">
      <c r="A1738" s="261" t="s">
        <v>1505</v>
      </c>
      <c r="B1738" s="261"/>
      <c r="C1738" s="261"/>
      <c r="D1738" s="261"/>
      <c r="E1738" s="261"/>
      <c r="F1738" s="261"/>
      <c r="G1738" s="261"/>
      <c r="H1738" s="261"/>
      <c r="I1738" s="261"/>
      <c r="J1738" s="207">
        <v>12.72</v>
      </c>
    </row>
    <row r="1739" spans="1:10" x14ac:dyDescent="0.25">
      <c r="A1739" s="262"/>
      <c r="B1739" s="262"/>
      <c r="C1739" s="262"/>
      <c r="D1739" s="262"/>
      <c r="E1739" s="262"/>
      <c r="F1739" s="262"/>
      <c r="G1739" s="262"/>
      <c r="H1739" s="262"/>
      <c r="I1739" s="262"/>
      <c r="J1739" s="262"/>
    </row>
    <row r="1740" spans="1:10" x14ac:dyDescent="0.25">
      <c r="A1740" s="201" t="s">
        <v>1496</v>
      </c>
      <c r="B1740" s="202" t="s">
        <v>1481</v>
      </c>
      <c r="C1740" s="202" t="s">
        <v>1482</v>
      </c>
      <c r="D1740" s="203" t="s">
        <v>1483</v>
      </c>
      <c r="E1740" s="203" t="s">
        <v>1484</v>
      </c>
      <c r="F1740" s="203" t="s">
        <v>1485</v>
      </c>
      <c r="G1740" s="203" t="s">
        <v>1486</v>
      </c>
      <c r="H1740" s="203" t="s">
        <v>1487</v>
      </c>
      <c r="I1740" s="203" t="s">
        <v>1488</v>
      </c>
      <c r="J1740" s="203" t="s">
        <v>1489</v>
      </c>
    </row>
    <row r="1741" spans="1:10" x14ac:dyDescent="0.25">
      <c r="A1741" s="204" t="s">
        <v>1772</v>
      </c>
      <c r="B1741" s="205" t="s">
        <v>53</v>
      </c>
      <c r="C1741" s="205" t="s">
        <v>1773</v>
      </c>
      <c r="D1741" s="206">
        <v>4</v>
      </c>
      <c r="E1741" s="206">
        <v>1</v>
      </c>
      <c r="F1741" s="206">
        <v>0.22</v>
      </c>
      <c r="G1741" s="206">
        <v>0</v>
      </c>
      <c r="H1741" s="206">
        <v>0.22</v>
      </c>
      <c r="I1741" s="206" t="s">
        <v>1493</v>
      </c>
      <c r="J1741" s="206">
        <v>0.88</v>
      </c>
    </row>
    <row r="1742" spans="1:10" x14ac:dyDescent="0.25">
      <c r="A1742" s="204" t="s">
        <v>1774</v>
      </c>
      <c r="B1742" s="205" t="s">
        <v>53</v>
      </c>
      <c r="C1742" s="205" t="s">
        <v>1775</v>
      </c>
      <c r="D1742" s="206">
        <v>1</v>
      </c>
      <c r="E1742" s="206">
        <v>1</v>
      </c>
      <c r="F1742" s="206">
        <v>503.33</v>
      </c>
      <c r="G1742" s="206">
        <v>0</v>
      </c>
      <c r="H1742" s="206">
        <v>503.33</v>
      </c>
      <c r="I1742" s="206" t="s">
        <v>1493</v>
      </c>
      <c r="J1742" s="206">
        <v>503.33</v>
      </c>
    </row>
    <row r="1743" spans="1:10" ht="11.25" customHeight="1" x14ac:dyDescent="0.25">
      <c r="A1743" s="261" t="s">
        <v>1505</v>
      </c>
      <c r="B1743" s="261"/>
      <c r="C1743" s="261"/>
      <c r="D1743" s="261"/>
      <c r="E1743" s="261"/>
      <c r="F1743" s="261"/>
      <c r="G1743" s="261"/>
      <c r="H1743" s="261"/>
      <c r="I1743" s="261"/>
      <c r="J1743" s="207">
        <v>504.21</v>
      </c>
    </row>
    <row r="1744" spans="1:10" x14ac:dyDescent="0.25">
      <c r="A1744" s="262"/>
      <c r="B1744" s="262"/>
      <c r="C1744" s="262"/>
      <c r="D1744" s="262"/>
      <c r="E1744" s="262"/>
      <c r="F1744" s="262"/>
      <c r="G1744" s="262"/>
      <c r="H1744" s="262"/>
      <c r="I1744" s="262"/>
      <c r="J1744" s="262"/>
    </row>
    <row r="1745" spans="1:10" ht="11.25" customHeight="1" x14ac:dyDescent="0.25">
      <c r="A1745" s="263" t="s">
        <v>1506</v>
      </c>
      <c r="B1745" s="263"/>
      <c r="C1745" s="263"/>
      <c r="D1745" s="263"/>
      <c r="E1745" s="263"/>
      <c r="F1745" s="208"/>
      <c r="G1745" s="208"/>
      <c r="H1745" s="208"/>
      <c r="I1745" s="208"/>
      <c r="J1745" s="208"/>
    </row>
    <row r="1746" spans="1:10" ht="11.25" customHeight="1" x14ac:dyDescent="0.25">
      <c r="A1746" s="264" t="s">
        <v>1507</v>
      </c>
      <c r="B1746" s="264"/>
      <c r="C1746" s="264"/>
      <c r="D1746" s="203" t="s">
        <v>1508</v>
      </c>
      <c r="E1746" s="203" t="s">
        <v>1509</v>
      </c>
      <c r="F1746" s="208"/>
      <c r="G1746" s="208"/>
      <c r="H1746" s="208"/>
      <c r="I1746" s="208"/>
      <c r="J1746" s="208"/>
    </row>
    <row r="1747" spans="1:10" ht="11.25" customHeight="1" x14ac:dyDescent="0.25">
      <c r="A1747" s="257" t="s">
        <v>1510</v>
      </c>
      <c r="B1747" s="257"/>
      <c r="C1747" s="257"/>
      <c r="D1747" s="258">
        <v>128.33000000000001</v>
      </c>
      <c r="E1747" s="209">
        <v>12.72</v>
      </c>
      <c r="F1747" s="208"/>
      <c r="G1747" s="208"/>
      <c r="H1747" s="208"/>
      <c r="I1747" s="208"/>
      <c r="J1747" s="208"/>
    </row>
    <row r="1748" spans="1:10" ht="11.25" customHeight="1" x14ac:dyDescent="0.25">
      <c r="A1748" s="257" t="s">
        <v>1511</v>
      </c>
      <c r="B1748" s="257"/>
      <c r="C1748" s="257"/>
      <c r="D1748" s="258"/>
      <c r="E1748" s="209">
        <v>504.21</v>
      </c>
      <c r="F1748" s="208"/>
      <c r="G1748" s="208"/>
      <c r="H1748" s="208"/>
      <c r="I1748" s="208"/>
      <c r="J1748" s="208"/>
    </row>
    <row r="1749" spans="1:10" ht="11.25" customHeight="1" x14ac:dyDescent="0.25">
      <c r="A1749" s="257" t="s">
        <v>1512</v>
      </c>
      <c r="B1749" s="257"/>
      <c r="C1749" s="257"/>
      <c r="D1749" s="258"/>
      <c r="E1749" s="209">
        <v>0</v>
      </c>
      <c r="F1749" s="208"/>
      <c r="G1749" s="208"/>
      <c r="H1749" s="208"/>
      <c r="I1749" s="208"/>
      <c r="J1749" s="208"/>
    </row>
    <row r="1750" spans="1:10" ht="11.25" customHeight="1" x14ac:dyDescent="0.25">
      <c r="A1750" s="257" t="s">
        <v>1513</v>
      </c>
      <c r="B1750" s="257"/>
      <c r="C1750" s="257"/>
      <c r="D1750" s="258"/>
      <c r="E1750" s="209">
        <v>1</v>
      </c>
      <c r="F1750" s="208"/>
      <c r="G1750" s="208"/>
      <c r="H1750" s="208"/>
      <c r="I1750" s="208"/>
      <c r="J1750" s="208"/>
    </row>
    <row r="1751" spans="1:10" ht="11.25" customHeight="1" x14ac:dyDescent="0.25">
      <c r="A1751" s="257" t="s">
        <v>1514</v>
      </c>
      <c r="B1751" s="257"/>
      <c r="C1751" s="257"/>
      <c r="D1751" s="258"/>
      <c r="E1751" s="209">
        <v>12.72</v>
      </c>
      <c r="F1751" s="208"/>
      <c r="G1751" s="208"/>
      <c r="H1751" s="208"/>
      <c r="I1751" s="208"/>
      <c r="J1751" s="208"/>
    </row>
    <row r="1752" spans="1:10" ht="11.25" customHeight="1" x14ac:dyDescent="0.25">
      <c r="A1752" s="257" t="s">
        <v>1515</v>
      </c>
      <c r="B1752" s="257"/>
      <c r="C1752" s="257"/>
      <c r="D1752" s="258"/>
      <c r="E1752" s="209">
        <v>12.72</v>
      </c>
      <c r="F1752" s="208"/>
      <c r="G1752" s="208"/>
      <c r="H1752" s="208"/>
      <c r="I1752" s="208"/>
      <c r="J1752" s="208"/>
    </row>
    <row r="1753" spans="1:10" ht="11.25" customHeight="1" x14ac:dyDescent="0.25">
      <c r="A1753" s="257" t="s">
        <v>1516</v>
      </c>
      <c r="B1753" s="257"/>
      <c r="C1753" s="257"/>
      <c r="D1753" s="258"/>
      <c r="E1753" s="209">
        <v>516.92999999999995</v>
      </c>
      <c r="F1753" s="208"/>
      <c r="G1753" s="208"/>
      <c r="H1753" s="208"/>
      <c r="I1753" s="208"/>
      <c r="J1753" s="208"/>
    </row>
    <row r="1754" spans="1:10" ht="11.25" customHeight="1" x14ac:dyDescent="0.25">
      <c r="A1754" s="257" t="s">
        <v>1517</v>
      </c>
      <c r="B1754" s="257"/>
      <c r="C1754" s="257"/>
      <c r="D1754" s="258"/>
      <c r="E1754" s="209"/>
      <c r="F1754" s="208"/>
      <c r="G1754" s="208"/>
      <c r="H1754" s="208"/>
      <c r="I1754" s="208"/>
      <c r="J1754" s="208"/>
    </row>
    <row r="1755" spans="1:10" ht="11.25" customHeight="1" x14ac:dyDescent="0.25">
      <c r="A1755" s="259" t="s">
        <v>1518</v>
      </c>
      <c r="B1755" s="259"/>
      <c r="C1755" s="259"/>
      <c r="D1755" s="258"/>
      <c r="E1755" s="211">
        <f>SUM(E1753:E1754)</f>
        <v>516.92999999999995</v>
      </c>
      <c r="F1755" s="208"/>
      <c r="G1755" s="208"/>
      <c r="H1755" s="208"/>
      <c r="I1755" s="208"/>
      <c r="J1755" s="208"/>
    </row>
  </sheetData>
  <mergeCells count="938">
    <mergeCell ref="A1:J1"/>
    <mergeCell ref="A5:G5"/>
    <mergeCell ref="H5:J5"/>
    <mergeCell ref="A6:B6"/>
    <mergeCell ref="C6:D6"/>
    <mergeCell ref="E6:G6"/>
    <mergeCell ref="H6:J6"/>
    <mergeCell ref="A7:J7"/>
    <mergeCell ref="A11:I11"/>
    <mergeCell ref="A12:J12"/>
    <mergeCell ref="A18:I18"/>
    <mergeCell ref="A19:J19"/>
    <mergeCell ref="A20:E20"/>
    <mergeCell ref="A21:C21"/>
    <mergeCell ref="A22:C22"/>
    <mergeCell ref="D22:D28"/>
    <mergeCell ref="A23:C23"/>
    <mergeCell ref="A24:C24"/>
    <mergeCell ref="A25:C25"/>
    <mergeCell ref="A26:C26"/>
    <mergeCell ref="A27:C27"/>
    <mergeCell ref="A28:C28"/>
    <mergeCell ref="A29:C29"/>
    <mergeCell ref="D29:D30"/>
    <mergeCell ref="A30:C30"/>
    <mergeCell ref="A52:G52"/>
    <mergeCell ref="H52:J52"/>
    <mergeCell ref="A53:B53"/>
    <mergeCell ref="C53:D53"/>
    <mergeCell ref="E53:G53"/>
    <mergeCell ref="H53:J53"/>
    <mergeCell ref="A54:J54"/>
    <mergeCell ref="A58:I58"/>
    <mergeCell ref="A59:J59"/>
    <mergeCell ref="A62:I62"/>
    <mergeCell ref="A63:J63"/>
    <mergeCell ref="A64:E64"/>
    <mergeCell ref="A65:C65"/>
    <mergeCell ref="A66:C66"/>
    <mergeCell ref="D66:D72"/>
    <mergeCell ref="A67:C67"/>
    <mergeCell ref="A68:C68"/>
    <mergeCell ref="A69:C69"/>
    <mergeCell ref="A70:C70"/>
    <mergeCell ref="A71:C71"/>
    <mergeCell ref="A72:C72"/>
    <mergeCell ref="A73:C73"/>
    <mergeCell ref="D73:D74"/>
    <mergeCell ref="A74:C74"/>
    <mergeCell ref="A97:G97"/>
    <mergeCell ref="H97:J97"/>
    <mergeCell ref="A98:B98"/>
    <mergeCell ref="C98:D98"/>
    <mergeCell ref="E98:G98"/>
    <mergeCell ref="H98:J98"/>
    <mergeCell ref="A99:J99"/>
    <mergeCell ref="A102:I102"/>
    <mergeCell ref="A103:J103"/>
    <mergeCell ref="A106:I106"/>
    <mergeCell ref="A107:J107"/>
    <mergeCell ref="A108:E108"/>
    <mergeCell ref="A109:C109"/>
    <mergeCell ref="A110:C110"/>
    <mergeCell ref="D110:D116"/>
    <mergeCell ref="A111:C111"/>
    <mergeCell ref="A112:C112"/>
    <mergeCell ref="A113:C113"/>
    <mergeCell ref="A114:C114"/>
    <mergeCell ref="A115:C115"/>
    <mergeCell ref="A116:C116"/>
    <mergeCell ref="A117:C117"/>
    <mergeCell ref="D117:D118"/>
    <mergeCell ref="A118:C118"/>
    <mergeCell ref="A142:G142"/>
    <mergeCell ref="H142:J142"/>
    <mergeCell ref="A143:B143"/>
    <mergeCell ref="C143:D143"/>
    <mergeCell ref="E143:G143"/>
    <mergeCell ref="H143:J143"/>
    <mergeCell ref="A144:J144"/>
    <mergeCell ref="A148:I148"/>
    <mergeCell ref="A149:J149"/>
    <mergeCell ref="A153:I153"/>
    <mergeCell ref="A154:J154"/>
    <mergeCell ref="A155:E155"/>
    <mergeCell ref="A156:C156"/>
    <mergeCell ref="A157:C157"/>
    <mergeCell ref="D157:D163"/>
    <mergeCell ref="A158:C158"/>
    <mergeCell ref="A159:C159"/>
    <mergeCell ref="A160:C160"/>
    <mergeCell ref="A161:C161"/>
    <mergeCell ref="A162:C162"/>
    <mergeCell ref="A163:C163"/>
    <mergeCell ref="A164:C164"/>
    <mergeCell ref="D164:D165"/>
    <mergeCell ref="A165:C165"/>
    <mergeCell ref="A187:G187"/>
    <mergeCell ref="H187:J187"/>
    <mergeCell ref="A188:B188"/>
    <mergeCell ref="C188:D188"/>
    <mergeCell ref="E188:G188"/>
    <mergeCell ref="H188:J188"/>
    <mergeCell ref="A189:J189"/>
    <mergeCell ref="A192:I192"/>
    <mergeCell ref="A193:J193"/>
    <mergeCell ref="A197:I197"/>
    <mergeCell ref="A198:J198"/>
    <mergeCell ref="A201:I201"/>
    <mergeCell ref="A202:J202"/>
    <mergeCell ref="A203:E203"/>
    <mergeCell ref="A204:C204"/>
    <mergeCell ref="A205:C205"/>
    <mergeCell ref="D205:D211"/>
    <mergeCell ref="A206:C206"/>
    <mergeCell ref="A207:C207"/>
    <mergeCell ref="A208:C208"/>
    <mergeCell ref="A209:C209"/>
    <mergeCell ref="A210:C210"/>
    <mergeCell ref="A211:C211"/>
    <mergeCell ref="A212:C212"/>
    <mergeCell ref="D212:D213"/>
    <mergeCell ref="A213:C213"/>
    <mergeCell ref="A232:G232"/>
    <mergeCell ref="H232:J232"/>
    <mergeCell ref="A233:B233"/>
    <mergeCell ref="C233:D233"/>
    <mergeCell ref="E233:G233"/>
    <mergeCell ref="H233:J233"/>
    <mergeCell ref="A234:J234"/>
    <mergeCell ref="A238:I238"/>
    <mergeCell ref="A239:J239"/>
    <mergeCell ref="A244:I244"/>
    <mergeCell ref="A245:J245"/>
    <mergeCell ref="A246:E246"/>
    <mergeCell ref="A247:C247"/>
    <mergeCell ref="A248:C248"/>
    <mergeCell ref="D248:D254"/>
    <mergeCell ref="A249:C249"/>
    <mergeCell ref="A250:C250"/>
    <mergeCell ref="A251:C251"/>
    <mergeCell ref="A252:C252"/>
    <mergeCell ref="A253:C253"/>
    <mergeCell ref="A254:C254"/>
    <mergeCell ref="A255:C255"/>
    <mergeCell ref="D255:D256"/>
    <mergeCell ref="A256:C256"/>
    <mergeCell ref="A277:G277"/>
    <mergeCell ref="H277:J277"/>
    <mergeCell ref="A278:B278"/>
    <mergeCell ref="C278:D278"/>
    <mergeCell ref="E278:G278"/>
    <mergeCell ref="H278:J278"/>
    <mergeCell ref="A279:J279"/>
    <mergeCell ref="A283:I283"/>
    <mergeCell ref="A284:J284"/>
    <mergeCell ref="A289:I289"/>
    <mergeCell ref="A290:J290"/>
    <mergeCell ref="A291:E291"/>
    <mergeCell ref="A292:C292"/>
    <mergeCell ref="A293:C293"/>
    <mergeCell ref="D293:D299"/>
    <mergeCell ref="A294:C294"/>
    <mergeCell ref="A295:C295"/>
    <mergeCell ref="A296:C296"/>
    <mergeCell ref="A297:C297"/>
    <mergeCell ref="A298:C298"/>
    <mergeCell ref="A299:C299"/>
    <mergeCell ref="A300:C300"/>
    <mergeCell ref="D300:D301"/>
    <mergeCell ref="A301:C301"/>
    <mergeCell ref="A322:G322"/>
    <mergeCell ref="H322:J322"/>
    <mergeCell ref="A323:B323"/>
    <mergeCell ref="C323:D323"/>
    <mergeCell ref="E323:G323"/>
    <mergeCell ref="H323:J323"/>
    <mergeCell ref="A324:J324"/>
    <mergeCell ref="A330:I330"/>
    <mergeCell ref="A331:J331"/>
    <mergeCell ref="A344:I344"/>
    <mergeCell ref="A345:J345"/>
    <mergeCell ref="A348:I348"/>
    <mergeCell ref="A349:J349"/>
    <mergeCell ref="A350:E350"/>
    <mergeCell ref="A351:C351"/>
    <mergeCell ref="A352:C352"/>
    <mergeCell ref="D352:D358"/>
    <mergeCell ref="A353:C353"/>
    <mergeCell ref="A354:C354"/>
    <mergeCell ref="A355:C355"/>
    <mergeCell ref="A356:C356"/>
    <mergeCell ref="A357:C357"/>
    <mergeCell ref="A358:C358"/>
    <mergeCell ref="A359:C359"/>
    <mergeCell ref="D359:D360"/>
    <mergeCell ref="A360:C360"/>
    <mergeCell ref="A367:G367"/>
    <mergeCell ref="H367:J367"/>
    <mergeCell ref="A368:B368"/>
    <mergeCell ref="C368:D368"/>
    <mergeCell ref="E368:G368"/>
    <mergeCell ref="H368:J368"/>
    <mergeCell ref="A369:J369"/>
    <mergeCell ref="A376:I376"/>
    <mergeCell ref="A377:J377"/>
    <mergeCell ref="A392:I392"/>
    <mergeCell ref="A393:J393"/>
    <mergeCell ref="A396:I396"/>
    <mergeCell ref="A397:J397"/>
    <mergeCell ref="A398:E398"/>
    <mergeCell ref="A399:C399"/>
    <mergeCell ref="A400:C400"/>
    <mergeCell ref="D400:D406"/>
    <mergeCell ref="A401:C401"/>
    <mergeCell ref="A402:C402"/>
    <mergeCell ref="A403:C403"/>
    <mergeCell ref="A404:C404"/>
    <mergeCell ref="A405:C405"/>
    <mergeCell ref="A406:C406"/>
    <mergeCell ref="A407:C407"/>
    <mergeCell ref="D407:D408"/>
    <mergeCell ref="A408:C408"/>
    <mergeCell ref="A411:G411"/>
    <mergeCell ref="H411:J411"/>
    <mergeCell ref="A412:B412"/>
    <mergeCell ref="C412:D412"/>
    <mergeCell ref="E412:G412"/>
    <mergeCell ref="H412:J412"/>
    <mergeCell ref="A420:I420"/>
    <mergeCell ref="A421:J421"/>
    <mergeCell ref="A436:I436"/>
    <mergeCell ref="A437:J437"/>
    <mergeCell ref="A440:I440"/>
    <mergeCell ref="A441:J441"/>
    <mergeCell ref="A442:E442"/>
    <mergeCell ref="A443:C443"/>
    <mergeCell ref="A444:C444"/>
    <mergeCell ref="D444:D450"/>
    <mergeCell ref="A445:C445"/>
    <mergeCell ref="A446:C446"/>
    <mergeCell ref="A447:C447"/>
    <mergeCell ref="A448:C448"/>
    <mergeCell ref="A449:C449"/>
    <mergeCell ref="A450:C450"/>
    <mergeCell ref="A451:C451"/>
    <mergeCell ref="D451:D452"/>
    <mergeCell ref="A452:C452"/>
    <mergeCell ref="A455:G455"/>
    <mergeCell ref="H455:J455"/>
    <mergeCell ref="A456:B456"/>
    <mergeCell ref="C456:D456"/>
    <mergeCell ref="E456:G456"/>
    <mergeCell ref="H456:J456"/>
    <mergeCell ref="A464:I464"/>
    <mergeCell ref="A483:I483"/>
    <mergeCell ref="A484:J484"/>
    <mergeCell ref="A487:I487"/>
    <mergeCell ref="A488:E488"/>
    <mergeCell ref="A489:C489"/>
    <mergeCell ref="A490:C490"/>
    <mergeCell ref="D490:D496"/>
    <mergeCell ref="A491:C491"/>
    <mergeCell ref="A492:C492"/>
    <mergeCell ref="A493:C493"/>
    <mergeCell ref="A494:C494"/>
    <mergeCell ref="A495:C495"/>
    <mergeCell ref="A496:C496"/>
    <mergeCell ref="A497:C497"/>
    <mergeCell ref="D497:D498"/>
    <mergeCell ref="A498:C498"/>
    <mergeCell ref="A500:G500"/>
    <mergeCell ref="H500:J500"/>
    <mergeCell ref="A501:B501"/>
    <mergeCell ref="C501:D501"/>
    <mergeCell ref="E501:G501"/>
    <mergeCell ref="H501:J501"/>
    <mergeCell ref="A502:J502"/>
    <mergeCell ref="A509:I509"/>
    <mergeCell ref="A510:J510"/>
    <mergeCell ref="A525:I525"/>
    <mergeCell ref="A526:J526"/>
    <mergeCell ref="A529:I529"/>
    <mergeCell ref="A530:J530"/>
    <mergeCell ref="A531:E531"/>
    <mergeCell ref="A532:C532"/>
    <mergeCell ref="A533:C533"/>
    <mergeCell ref="D533:D539"/>
    <mergeCell ref="A534:C534"/>
    <mergeCell ref="A535:C535"/>
    <mergeCell ref="A536:C536"/>
    <mergeCell ref="A537:C537"/>
    <mergeCell ref="A538:C538"/>
    <mergeCell ref="A539:C539"/>
    <mergeCell ref="A540:C540"/>
    <mergeCell ref="D540:D541"/>
    <mergeCell ref="A541:C541"/>
    <mergeCell ref="A545:G545"/>
    <mergeCell ref="H545:J545"/>
    <mergeCell ref="A546:B546"/>
    <mergeCell ref="C546:D546"/>
    <mergeCell ref="E546:G546"/>
    <mergeCell ref="H546:J546"/>
    <mergeCell ref="A547:J547"/>
    <mergeCell ref="A551:I551"/>
    <mergeCell ref="A552:J552"/>
    <mergeCell ref="A555:I555"/>
    <mergeCell ref="A556:J556"/>
    <mergeCell ref="A557:E557"/>
    <mergeCell ref="A558:C558"/>
    <mergeCell ref="A559:C559"/>
    <mergeCell ref="D559:D565"/>
    <mergeCell ref="A560:C560"/>
    <mergeCell ref="A561:C561"/>
    <mergeCell ref="A562:C562"/>
    <mergeCell ref="A563:C563"/>
    <mergeCell ref="A564:C564"/>
    <mergeCell ref="A565:C565"/>
    <mergeCell ref="A566:C566"/>
    <mergeCell ref="D566:D567"/>
    <mergeCell ref="A567:C567"/>
    <mergeCell ref="A591:G591"/>
    <mergeCell ref="H591:J591"/>
    <mergeCell ref="A592:B592"/>
    <mergeCell ref="C592:D592"/>
    <mergeCell ref="E592:G592"/>
    <mergeCell ref="H592:J592"/>
    <mergeCell ref="A597:I597"/>
    <mergeCell ref="A598:J598"/>
    <mergeCell ref="A601:I601"/>
    <mergeCell ref="A602:J602"/>
    <mergeCell ref="A603:E603"/>
    <mergeCell ref="A604:C604"/>
    <mergeCell ref="A605:C605"/>
    <mergeCell ref="D605:D611"/>
    <mergeCell ref="A606:C606"/>
    <mergeCell ref="A607:C607"/>
    <mergeCell ref="A608:C608"/>
    <mergeCell ref="A609:C609"/>
    <mergeCell ref="A610:C610"/>
    <mergeCell ref="A611:C611"/>
    <mergeCell ref="A612:C612"/>
    <mergeCell ref="D612:D613"/>
    <mergeCell ref="A613:C613"/>
    <mergeCell ref="A637:G637"/>
    <mergeCell ref="H637:J637"/>
    <mergeCell ref="A638:B638"/>
    <mergeCell ref="C638:D638"/>
    <mergeCell ref="E638:G638"/>
    <mergeCell ref="H638:J638"/>
    <mergeCell ref="A643:I643"/>
    <mergeCell ref="A644:J644"/>
    <mergeCell ref="A647:I647"/>
    <mergeCell ref="A648:J648"/>
    <mergeCell ref="A649:E649"/>
    <mergeCell ref="A650:C650"/>
    <mergeCell ref="A651:C651"/>
    <mergeCell ref="D651:D657"/>
    <mergeCell ref="A652:C652"/>
    <mergeCell ref="A653:C653"/>
    <mergeCell ref="A654:C654"/>
    <mergeCell ref="A655:C655"/>
    <mergeCell ref="A656:C656"/>
    <mergeCell ref="A657:C657"/>
    <mergeCell ref="A658:C658"/>
    <mergeCell ref="D658:D659"/>
    <mergeCell ref="A659:C659"/>
    <mergeCell ref="A683:G683"/>
    <mergeCell ref="H683:J683"/>
    <mergeCell ref="A684:B684"/>
    <mergeCell ref="C684:D684"/>
    <mergeCell ref="E684:G684"/>
    <mergeCell ref="H684:J684"/>
    <mergeCell ref="A685:J685"/>
    <mergeCell ref="A689:I689"/>
    <mergeCell ref="A690:J690"/>
    <mergeCell ref="A693:I693"/>
    <mergeCell ref="A694:J694"/>
    <mergeCell ref="A695:E695"/>
    <mergeCell ref="A696:C696"/>
    <mergeCell ref="A697:C697"/>
    <mergeCell ref="D697:D703"/>
    <mergeCell ref="A698:C698"/>
    <mergeCell ref="A699:C699"/>
    <mergeCell ref="A700:C700"/>
    <mergeCell ref="A701:C701"/>
    <mergeCell ref="A702:C702"/>
    <mergeCell ref="A703:C703"/>
    <mergeCell ref="A704:C704"/>
    <mergeCell ref="D704:D705"/>
    <mergeCell ref="A705:C705"/>
    <mergeCell ref="A729:G729"/>
    <mergeCell ref="H729:J729"/>
    <mergeCell ref="A730:B730"/>
    <mergeCell ref="C730:D730"/>
    <mergeCell ref="E730:G730"/>
    <mergeCell ref="H730:J730"/>
    <mergeCell ref="A735:I735"/>
    <mergeCell ref="A736:J736"/>
    <mergeCell ref="A739:I739"/>
    <mergeCell ref="A740:J740"/>
    <mergeCell ref="A741:E741"/>
    <mergeCell ref="A742:C742"/>
    <mergeCell ref="A743:C743"/>
    <mergeCell ref="D743:D749"/>
    <mergeCell ref="A744:C744"/>
    <mergeCell ref="A745:C745"/>
    <mergeCell ref="A746:C746"/>
    <mergeCell ref="A747:C747"/>
    <mergeCell ref="A748:C748"/>
    <mergeCell ref="A749:C749"/>
    <mergeCell ref="A750:C750"/>
    <mergeCell ref="D750:D751"/>
    <mergeCell ref="A751:C751"/>
    <mergeCell ref="A775:G775"/>
    <mergeCell ref="H775:J775"/>
    <mergeCell ref="A776:B776"/>
    <mergeCell ref="C776:D776"/>
    <mergeCell ref="E776:G776"/>
    <mergeCell ref="H776:J776"/>
    <mergeCell ref="A777:J777"/>
    <mergeCell ref="A781:I781"/>
    <mergeCell ref="A782:J782"/>
    <mergeCell ref="A785:I785"/>
    <mergeCell ref="A786:J786"/>
    <mergeCell ref="A787:E787"/>
    <mergeCell ref="A788:C788"/>
    <mergeCell ref="A789:C789"/>
    <mergeCell ref="D789:D795"/>
    <mergeCell ref="A790:C790"/>
    <mergeCell ref="A791:C791"/>
    <mergeCell ref="A792:C792"/>
    <mergeCell ref="A793:C793"/>
    <mergeCell ref="A794:C794"/>
    <mergeCell ref="A795:C795"/>
    <mergeCell ref="A796:C796"/>
    <mergeCell ref="D796:D797"/>
    <mergeCell ref="A797:C797"/>
    <mergeCell ref="A821:G821"/>
    <mergeCell ref="H821:J821"/>
    <mergeCell ref="A822:B822"/>
    <mergeCell ref="C822:D822"/>
    <mergeCell ref="E822:G822"/>
    <mergeCell ref="H822:J822"/>
    <mergeCell ref="A827:I827"/>
    <mergeCell ref="A828:J828"/>
    <mergeCell ref="A831:I831"/>
    <mergeCell ref="A832:J832"/>
    <mergeCell ref="A833:E833"/>
    <mergeCell ref="A834:C834"/>
    <mergeCell ref="A835:C835"/>
    <mergeCell ref="D835:D841"/>
    <mergeCell ref="A836:C836"/>
    <mergeCell ref="A837:C837"/>
    <mergeCell ref="A838:C838"/>
    <mergeCell ref="A839:C839"/>
    <mergeCell ref="A840:C840"/>
    <mergeCell ref="A841:C841"/>
    <mergeCell ref="A842:C842"/>
    <mergeCell ref="D842:D843"/>
    <mergeCell ref="A843:C843"/>
    <mergeCell ref="A867:G867"/>
    <mergeCell ref="H867:J867"/>
    <mergeCell ref="A868:B868"/>
    <mergeCell ref="C868:D868"/>
    <mergeCell ref="E868:G868"/>
    <mergeCell ref="H868:J868"/>
    <mergeCell ref="A869:J869"/>
    <mergeCell ref="A873:I873"/>
    <mergeCell ref="A874:J874"/>
    <mergeCell ref="A877:I877"/>
    <mergeCell ref="A878:J878"/>
    <mergeCell ref="A879:E879"/>
    <mergeCell ref="A880:C880"/>
    <mergeCell ref="A881:C881"/>
    <mergeCell ref="D881:D887"/>
    <mergeCell ref="A882:C882"/>
    <mergeCell ref="A883:C883"/>
    <mergeCell ref="A884:C884"/>
    <mergeCell ref="A885:C885"/>
    <mergeCell ref="A886:C886"/>
    <mergeCell ref="A887:C887"/>
    <mergeCell ref="A888:C888"/>
    <mergeCell ref="D888:D889"/>
    <mergeCell ref="A889:C889"/>
    <mergeCell ref="A913:G913"/>
    <mergeCell ref="H913:J913"/>
    <mergeCell ref="A914:B914"/>
    <mergeCell ref="C914:D914"/>
    <mergeCell ref="E914:G914"/>
    <mergeCell ref="H914:J914"/>
    <mergeCell ref="A919:I919"/>
    <mergeCell ref="A920:J920"/>
    <mergeCell ref="A923:I923"/>
    <mergeCell ref="A924:J924"/>
    <mergeCell ref="A925:E925"/>
    <mergeCell ref="A926:C926"/>
    <mergeCell ref="A927:C927"/>
    <mergeCell ref="D927:D933"/>
    <mergeCell ref="A928:C928"/>
    <mergeCell ref="A929:C929"/>
    <mergeCell ref="A930:C930"/>
    <mergeCell ref="A931:C931"/>
    <mergeCell ref="A932:C932"/>
    <mergeCell ref="A933:C933"/>
    <mergeCell ref="A934:C934"/>
    <mergeCell ref="D934:D935"/>
    <mergeCell ref="A935:C935"/>
    <mergeCell ref="A958:G958"/>
    <mergeCell ref="H958:J958"/>
    <mergeCell ref="A959:B959"/>
    <mergeCell ref="C959:D959"/>
    <mergeCell ref="E959:G959"/>
    <mergeCell ref="H959:J959"/>
    <mergeCell ref="A960:J960"/>
    <mergeCell ref="A964:I964"/>
    <mergeCell ref="A965:J965"/>
    <mergeCell ref="A973:I973"/>
    <mergeCell ref="A974:J974"/>
    <mergeCell ref="A975:E975"/>
    <mergeCell ref="A976:C976"/>
    <mergeCell ref="A977:C977"/>
    <mergeCell ref="D977:D983"/>
    <mergeCell ref="A978:C978"/>
    <mergeCell ref="A979:C979"/>
    <mergeCell ref="A980:C980"/>
    <mergeCell ref="A981:C981"/>
    <mergeCell ref="A982:C982"/>
    <mergeCell ref="A983:C983"/>
    <mergeCell ref="A984:C984"/>
    <mergeCell ref="D984:D985"/>
    <mergeCell ref="A985:C985"/>
    <mergeCell ref="A1002:G1002"/>
    <mergeCell ref="H1002:J1002"/>
    <mergeCell ref="A1003:B1003"/>
    <mergeCell ref="C1003:D1003"/>
    <mergeCell ref="E1003:G1003"/>
    <mergeCell ref="H1003:J1003"/>
    <mergeCell ref="A1004:J1004"/>
    <mergeCell ref="A1008:I1008"/>
    <mergeCell ref="A1009:J1009"/>
    <mergeCell ref="A1017:I1017"/>
    <mergeCell ref="A1018:J1018"/>
    <mergeCell ref="A1019:E1019"/>
    <mergeCell ref="A1020:C1020"/>
    <mergeCell ref="A1021:C1021"/>
    <mergeCell ref="D1021:D1027"/>
    <mergeCell ref="A1022:C1022"/>
    <mergeCell ref="A1023:C1023"/>
    <mergeCell ref="A1024:C1024"/>
    <mergeCell ref="A1025:C1025"/>
    <mergeCell ref="A1026:C1026"/>
    <mergeCell ref="A1027:C1027"/>
    <mergeCell ref="A1028:C1028"/>
    <mergeCell ref="D1028:D1029"/>
    <mergeCell ref="A1029:C1029"/>
    <mergeCell ref="A1047:G1047"/>
    <mergeCell ref="H1047:J1047"/>
    <mergeCell ref="A1048:B1048"/>
    <mergeCell ref="C1048:D1048"/>
    <mergeCell ref="E1048:G1048"/>
    <mergeCell ref="H1048:J1048"/>
    <mergeCell ref="A1049:J1049"/>
    <mergeCell ref="A1053:I1053"/>
    <mergeCell ref="A1054:J1054"/>
    <mergeCell ref="A1057:I1057"/>
    <mergeCell ref="A1058:J1058"/>
    <mergeCell ref="A1059:E1059"/>
    <mergeCell ref="A1060:C1060"/>
    <mergeCell ref="A1061:C1061"/>
    <mergeCell ref="D1061:D1067"/>
    <mergeCell ref="A1062:C1062"/>
    <mergeCell ref="A1063:C1063"/>
    <mergeCell ref="A1064:C1064"/>
    <mergeCell ref="A1065:C1065"/>
    <mergeCell ref="A1066:C1066"/>
    <mergeCell ref="A1067:C1067"/>
    <mergeCell ref="A1068:C1068"/>
    <mergeCell ref="D1068:D1069"/>
    <mergeCell ref="A1069:C1069"/>
    <mergeCell ref="A1093:G1093"/>
    <mergeCell ref="H1093:J1093"/>
    <mergeCell ref="A1094:B1094"/>
    <mergeCell ref="C1094:D1094"/>
    <mergeCell ref="E1094:G1094"/>
    <mergeCell ref="H1094:J1094"/>
    <mergeCell ref="A1095:J1095"/>
    <mergeCell ref="A1099:I1099"/>
    <mergeCell ref="A1100:J1100"/>
    <mergeCell ref="A1108:I1108"/>
    <mergeCell ref="A1109:J1109"/>
    <mergeCell ref="A1110:E1110"/>
    <mergeCell ref="A1111:C1111"/>
    <mergeCell ref="A1112:C1112"/>
    <mergeCell ref="D1112:D1118"/>
    <mergeCell ref="A1113:C1113"/>
    <mergeCell ref="A1114:C1114"/>
    <mergeCell ref="A1115:C1115"/>
    <mergeCell ref="A1116:C1116"/>
    <mergeCell ref="A1117:C1117"/>
    <mergeCell ref="A1118:C1118"/>
    <mergeCell ref="A1119:C1119"/>
    <mergeCell ref="D1119:D1120"/>
    <mergeCell ref="A1120:C1120"/>
    <mergeCell ref="A1138:G1138"/>
    <mergeCell ref="H1138:J1138"/>
    <mergeCell ref="A1139:B1139"/>
    <mergeCell ref="C1139:D1139"/>
    <mergeCell ref="E1139:G1139"/>
    <mergeCell ref="H1139:J1139"/>
    <mergeCell ref="A1140:J1140"/>
    <mergeCell ref="A1144:I1144"/>
    <mergeCell ref="A1145:J1145"/>
    <mergeCell ref="A1148:I1148"/>
    <mergeCell ref="A1149:J1149"/>
    <mergeCell ref="A1150:E1150"/>
    <mergeCell ref="A1151:C1151"/>
    <mergeCell ref="A1152:C1152"/>
    <mergeCell ref="D1152:D1158"/>
    <mergeCell ref="A1153:C1153"/>
    <mergeCell ref="A1154:C1154"/>
    <mergeCell ref="A1155:C1155"/>
    <mergeCell ref="A1156:C1156"/>
    <mergeCell ref="A1157:C1157"/>
    <mergeCell ref="A1158:C1158"/>
    <mergeCell ref="A1159:C1159"/>
    <mergeCell ref="D1159:D1160"/>
    <mergeCell ref="A1160:C1160"/>
    <mergeCell ref="A1184:G1184"/>
    <mergeCell ref="H1184:J1184"/>
    <mergeCell ref="A1185:B1185"/>
    <mergeCell ref="C1185:D1185"/>
    <mergeCell ref="E1185:G1185"/>
    <mergeCell ref="H1185:J1185"/>
    <mergeCell ref="A1186:J1186"/>
    <mergeCell ref="A1190:I1190"/>
    <mergeCell ref="A1191:J1191"/>
    <mergeCell ref="A1194:I1194"/>
    <mergeCell ref="A1195:J1195"/>
    <mergeCell ref="A1196:E1196"/>
    <mergeCell ref="A1197:C1197"/>
    <mergeCell ref="A1198:C1198"/>
    <mergeCell ref="D1198:D1204"/>
    <mergeCell ref="A1199:C1199"/>
    <mergeCell ref="A1200:C1200"/>
    <mergeCell ref="A1201:C1201"/>
    <mergeCell ref="A1202:C1202"/>
    <mergeCell ref="A1203:C1203"/>
    <mergeCell ref="A1204:C1204"/>
    <mergeCell ref="A1205:C1205"/>
    <mergeCell ref="D1205:D1206"/>
    <mergeCell ref="A1206:C1206"/>
    <mergeCell ref="A1230:G1230"/>
    <mergeCell ref="H1230:J1230"/>
    <mergeCell ref="A1231:B1231"/>
    <mergeCell ref="C1231:D1231"/>
    <mergeCell ref="E1231:G1231"/>
    <mergeCell ref="H1231:J1231"/>
    <mergeCell ref="A1232:J1232"/>
    <mergeCell ref="A1236:I1236"/>
    <mergeCell ref="A1237:J1237"/>
    <mergeCell ref="A1246:I1246"/>
    <mergeCell ref="A1247:J1247"/>
    <mergeCell ref="A1248:E1248"/>
    <mergeCell ref="A1249:C1249"/>
    <mergeCell ref="A1250:C1250"/>
    <mergeCell ref="D1250:D1256"/>
    <mergeCell ref="A1251:C1251"/>
    <mergeCell ref="A1252:C1252"/>
    <mergeCell ref="A1253:C1253"/>
    <mergeCell ref="A1254:C1254"/>
    <mergeCell ref="A1255:C1255"/>
    <mergeCell ref="A1256:C1256"/>
    <mergeCell ref="A1257:C1257"/>
    <mergeCell ref="D1257:D1258"/>
    <mergeCell ref="A1258:C1258"/>
    <mergeCell ref="A1275:G1275"/>
    <mergeCell ref="H1275:J1275"/>
    <mergeCell ref="A1276:B1276"/>
    <mergeCell ref="C1276:D1276"/>
    <mergeCell ref="E1276:G1276"/>
    <mergeCell ref="H1276:J1276"/>
    <mergeCell ref="A1277:J1277"/>
    <mergeCell ref="A1281:I1281"/>
    <mergeCell ref="A1282:J1282"/>
    <mergeCell ref="A1291:I1291"/>
    <mergeCell ref="A1292:J1292"/>
    <mergeCell ref="A1293:E1293"/>
    <mergeCell ref="A1294:C1294"/>
    <mergeCell ref="A1295:C1295"/>
    <mergeCell ref="D1295:D1301"/>
    <mergeCell ref="A1296:C1296"/>
    <mergeCell ref="A1297:C1297"/>
    <mergeCell ref="A1298:C1298"/>
    <mergeCell ref="A1299:C1299"/>
    <mergeCell ref="A1300:C1300"/>
    <mergeCell ref="A1301:C1301"/>
    <mergeCell ref="A1302:C1302"/>
    <mergeCell ref="D1302:D1303"/>
    <mergeCell ref="A1303:C1303"/>
    <mergeCell ref="A1320:G1320"/>
    <mergeCell ref="H1320:J1320"/>
    <mergeCell ref="A1321:B1321"/>
    <mergeCell ref="C1321:D1321"/>
    <mergeCell ref="E1321:G1321"/>
    <mergeCell ref="H1321:J1321"/>
    <mergeCell ref="A1322:J1322"/>
    <mergeCell ref="A1326:I1326"/>
    <mergeCell ref="A1327:J1327"/>
    <mergeCell ref="A1332:I1332"/>
    <mergeCell ref="A1333:J1333"/>
    <mergeCell ref="A1334:E1334"/>
    <mergeCell ref="A1335:C1335"/>
    <mergeCell ref="A1336:C1336"/>
    <mergeCell ref="D1336:D1342"/>
    <mergeCell ref="A1337:C1337"/>
    <mergeCell ref="A1338:C1338"/>
    <mergeCell ref="A1339:C1339"/>
    <mergeCell ref="A1340:C1340"/>
    <mergeCell ref="A1341:C1341"/>
    <mergeCell ref="A1342:C1342"/>
    <mergeCell ref="A1343:C1343"/>
    <mergeCell ref="D1343:D1344"/>
    <mergeCell ref="A1344:C1344"/>
    <mergeCell ref="A1366:G1366"/>
    <mergeCell ref="H1366:J1366"/>
    <mergeCell ref="A1367:B1367"/>
    <mergeCell ref="C1367:D1367"/>
    <mergeCell ref="E1367:G1367"/>
    <mergeCell ref="H1367:J1367"/>
    <mergeCell ref="A1368:J1368"/>
    <mergeCell ref="A1372:I1372"/>
    <mergeCell ref="A1373:J1373"/>
    <mergeCell ref="A1377:I1377"/>
    <mergeCell ref="A1378:J1378"/>
    <mergeCell ref="A1379:E1379"/>
    <mergeCell ref="A1380:C1380"/>
    <mergeCell ref="A1381:C1381"/>
    <mergeCell ref="D1381:D1387"/>
    <mergeCell ref="A1382:C1382"/>
    <mergeCell ref="A1383:C1383"/>
    <mergeCell ref="A1384:C1384"/>
    <mergeCell ref="A1385:C1385"/>
    <mergeCell ref="A1386:C1386"/>
    <mergeCell ref="A1387:C1387"/>
    <mergeCell ref="A1388:C1388"/>
    <mergeCell ref="D1388:D1389"/>
    <mergeCell ref="A1389:C1389"/>
    <mergeCell ref="A1412:G1412"/>
    <mergeCell ref="H1412:J1412"/>
    <mergeCell ref="A1413:B1413"/>
    <mergeCell ref="C1413:D1413"/>
    <mergeCell ref="E1413:G1413"/>
    <mergeCell ref="H1413:J1413"/>
    <mergeCell ref="A1414:J1414"/>
    <mergeCell ref="A1418:I1418"/>
    <mergeCell ref="A1419:J1419"/>
    <mergeCell ref="A1423:I1423"/>
    <mergeCell ref="A1424:J1424"/>
    <mergeCell ref="A1425:E1425"/>
    <mergeCell ref="A1426:C1426"/>
    <mergeCell ref="A1427:C1427"/>
    <mergeCell ref="D1427:D1433"/>
    <mergeCell ref="A1428:C1428"/>
    <mergeCell ref="A1429:C1429"/>
    <mergeCell ref="A1430:C1430"/>
    <mergeCell ref="A1431:C1431"/>
    <mergeCell ref="A1432:C1432"/>
    <mergeCell ref="A1433:C1433"/>
    <mergeCell ref="A1434:C1434"/>
    <mergeCell ref="D1434:D1435"/>
    <mergeCell ref="A1435:C1435"/>
    <mergeCell ref="A1458:G1458"/>
    <mergeCell ref="H1458:J1458"/>
    <mergeCell ref="A1459:B1459"/>
    <mergeCell ref="C1459:D1459"/>
    <mergeCell ref="E1459:G1459"/>
    <mergeCell ref="H1459:J1459"/>
    <mergeCell ref="A1460:J1460"/>
    <mergeCell ref="A1464:I1464"/>
    <mergeCell ref="A1465:J1465"/>
    <mergeCell ref="A1470:I1470"/>
    <mergeCell ref="A1471:J1471"/>
    <mergeCell ref="A1472:E1472"/>
    <mergeCell ref="A1473:C1473"/>
    <mergeCell ref="A1474:C1474"/>
    <mergeCell ref="D1474:D1480"/>
    <mergeCell ref="A1475:C1475"/>
    <mergeCell ref="A1476:C1476"/>
    <mergeCell ref="A1477:C1477"/>
    <mergeCell ref="A1478:C1478"/>
    <mergeCell ref="A1479:C1479"/>
    <mergeCell ref="A1480:C1480"/>
    <mergeCell ref="A1481:C1481"/>
    <mergeCell ref="D1481:D1482"/>
    <mergeCell ref="A1482:C1482"/>
    <mergeCell ref="A1504:G1504"/>
    <mergeCell ref="H1504:J1504"/>
    <mergeCell ref="A1505:B1505"/>
    <mergeCell ref="C1505:D1505"/>
    <mergeCell ref="E1505:G1505"/>
    <mergeCell ref="H1505:J1505"/>
    <mergeCell ref="A1506:J1506"/>
    <mergeCell ref="A1510:I1510"/>
    <mergeCell ref="A1511:J1511"/>
    <mergeCell ref="A1515:I1515"/>
    <mergeCell ref="A1516:J1516"/>
    <mergeCell ref="A1517:E1517"/>
    <mergeCell ref="A1518:C1518"/>
    <mergeCell ref="A1519:C1519"/>
    <mergeCell ref="D1519:D1525"/>
    <mergeCell ref="A1520:C1520"/>
    <mergeCell ref="A1521:C1521"/>
    <mergeCell ref="A1522:C1522"/>
    <mergeCell ref="A1523:C1523"/>
    <mergeCell ref="A1524:C1524"/>
    <mergeCell ref="A1525:C1525"/>
    <mergeCell ref="A1526:C1526"/>
    <mergeCell ref="D1526:D1527"/>
    <mergeCell ref="A1527:C1527"/>
    <mergeCell ref="A1549:G1549"/>
    <mergeCell ref="H1549:J1549"/>
    <mergeCell ref="A1550:B1550"/>
    <mergeCell ref="C1550:D1550"/>
    <mergeCell ref="E1550:G1550"/>
    <mergeCell ref="H1550:J1550"/>
    <mergeCell ref="A1551:J1551"/>
    <mergeCell ref="A1557:I1557"/>
    <mergeCell ref="A1558:J1558"/>
    <mergeCell ref="A1573:I1573"/>
    <mergeCell ref="A1574:J1574"/>
    <mergeCell ref="A1575:E1575"/>
    <mergeCell ref="A1576:C1576"/>
    <mergeCell ref="A1577:C1577"/>
    <mergeCell ref="D1577:D1583"/>
    <mergeCell ref="A1578:C1578"/>
    <mergeCell ref="A1579:C1579"/>
    <mergeCell ref="A1580:C1580"/>
    <mergeCell ref="A1581:C1581"/>
    <mergeCell ref="A1582:C1582"/>
    <mergeCell ref="A1583:C1583"/>
    <mergeCell ref="A1584:C1584"/>
    <mergeCell ref="D1584:D1585"/>
    <mergeCell ref="A1585:C1585"/>
    <mergeCell ref="A1594:G1594"/>
    <mergeCell ref="H1594:J1594"/>
    <mergeCell ref="A1595:B1595"/>
    <mergeCell ref="C1595:D1595"/>
    <mergeCell ref="E1595:G1595"/>
    <mergeCell ref="H1595:J1595"/>
    <mergeCell ref="A1596:J1596"/>
    <mergeCell ref="A1600:I1600"/>
    <mergeCell ref="A1601:J1601"/>
    <mergeCell ref="A1607:I1607"/>
    <mergeCell ref="A1608:J1608"/>
    <mergeCell ref="A1609:E1609"/>
    <mergeCell ref="A1610:C1610"/>
    <mergeCell ref="A1611:C1611"/>
    <mergeCell ref="D1611:D1617"/>
    <mergeCell ref="A1612:C1612"/>
    <mergeCell ref="A1613:C1613"/>
    <mergeCell ref="A1614:C1614"/>
    <mergeCell ref="A1615:C1615"/>
    <mergeCell ref="A1616:C1616"/>
    <mergeCell ref="A1617:C1617"/>
    <mergeCell ref="A1618:C1618"/>
    <mergeCell ref="D1618:D1619"/>
    <mergeCell ref="A1619:C1619"/>
    <mergeCell ref="A1640:G1640"/>
    <mergeCell ref="H1640:J1640"/>
    <mergeCell ref="A1641:B1641"/>
    <mergeCell ref="C1641:D1641"/>
    <mergeCell ref="E1641:G1641"/>
    <mergeCell ref="H1641:J1641"/>
    <mergeCell ref="A1642:J1642"/>
    <mergeCell ref="A1646:I1646"/>
    <mergeCell ref="A1647:J1647"/>
    <mergeCell ref="A1651:I1651"/>
    <mergeCell ref="A1652:J1652"/>
    <mergeCell ref="A1653:E1653"/>
    <mergeCell ref="A1654:C1654"/>
    <mergeCell ref="A1655:C1655"/>
    <mergeCell ref="D1655:D1661"/>
    <mergeCell ref="A1656:C1656"/>
    <mergeCell ref="A1657:C1657"/>
    <mergeCell ref="A1658:C1658"/>
    <mergeCell ref="A1659:C1659"/>
    <mergeCell ref="A1660:C1660"/>
    <mergeCell ref="A1661:C1661"/>
    <mergeCell ref="A1662:C1662"/>
    <mergeCell ref="D1662:D1663"/>
    <mergeCell ref="A1663:C1663"/>
    <mergeCell ref="A1686:G1686"/>
    <mergeCell ref="H1686:J1686"/>
    <mergeCell ref="A1687:B1687"/>
    <mergeCell ref="C1687:D1687"/>
    <mergeCell ref="E1687:G1687"/>
    <mergeCell ref="H1687:J1687"/>
    <mergeCell ref="A1688:J1688"/>
    <mergeCell ref="A1691:I1691"/>
    <mergeCell ref="A1692:J1692"/>
    <mergeCell ref="A1693:E1693"/>
    <mergeCell ref="A1694:C1694"/>
    <mergeCell ref="A1695:C1695"/>
    <mergeCell ref="D1695:D1701"/>
    <mergeCell ref="A1696:C1696"/>
    <mergeCell ref="A1697:C1697"/>
    <mergeCell ref="A1698:C1698"/>
    <mergeCell ref="A1699:C1699"/>
    <mergeCell ref="A1700:C1700"/>
    <mergeCell ref="A1701:C1701"/>
    <mergeCell ref="A1702:C1702"/>
    <mergeCell ref="D1702:D1703"/>
    <mergeCell ref="A1703:C1703"/>
    <mergeCell ref="A1732:G1732"/>
    <mergeCell ref="H1732:J1732"/>
    <mergeCell ref="A1733:B1733"/>
    <mergeCell ref="C1733:D1733"/>
    <mergeCell ref="E1733:G1733"/>
    <mergeCell ref="H1733:J1733"/>
    <mergeCell ref="A1754:C1754"/>
    <mergeCell ref="D1754:D1755"/>
    <mergeCell ref="A1755:C1755"/>
    <mergeCell ref="A1734:J1734"/>
    <mergeCell ref="A1738:I1738"/>
    <mergeCell ref="A1739:J1739"/>
    <mergeCell ref="A1743:I1743"/>
    <mergeCell ref="A1744:J1744"/>
    <mergeCell ref="A1745:E1745"/>
    <mergeCell ref="A1746:C1746"/>
    <mergeCell ref="A1747:C1747"/>
    <mergeCell ref="D1747:D1753"/>
    <mergeCell ref="A1748:C1748"/>
    <mergeCell ref="A1749:C1749"/>
    <mergeCell ref="A1750:C1750"/>
    <mergeCell ref="A1751:C1751"/>
    <mergeCell ref="A1752:C1752"/>
    <mergeCell ref="A1753:C1753"/>
  </mergeCells>
  <printOptions horizontalCentered="1"/>
  <pageMargins left="0.59027777777777801" right="0.59027777777777801" top="0.78749999999999998" bottom="0.78749999999999998" header="0.51180555555555496" footer="0.39374999999999999"/>
  <pageSetup paperSize="9" scale="87" firstPageNumber="0" orientation="landscape" horizontalDpi="300" verticalDpi="300"/>
  <headerFooter>
    <oddFooter>&amp;L&amp;8&amp;F/&amp;A&amp;R&amp;8Pag.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</vt:i4>
      </vt:variant>
      <vt:variant>
        <vt:lpstr>Intervalos Nomeados</vt:lpstr>
      </vt:variant>
      <vt:variant>
        <vt:i4>8</vt:i4>
      </vt:variant>
    </vt:vector>
  </HeadingPairs>
  <TitlesOfParts>
    <vt:vector size="15" baseType="lpstr">
      <vt:lpstr>Orçamento Sintético</vt:lpstr>
      <vt:lpstr>Orçamento Resumo</vt:lpstr>
      <vt:lpstr>Cronog. Físico_Financeiro</vt:lpstr>
      <vt:lpstr>Detalhamento do BDI</vt:lpstr>
      <vt:lpstr>BDI Diferencido</vt:lpstr>
      <vt:lpstr>Composições</vt:lpstr>
      <vt:lpstr>Composições Iopes</vt:lpstr>
      <vt:lpstr>'Orçamento Sintético'!_FiltrarBancodeDados</vt:lpstr>
      <vt:lpstr>'BDI Diferencido'!Area_de_impressao</vt:lpstr>
      <vt:lpstr>'Detalhamento do BDI'!Area_de_impressao</vt:lpstr>
      <vt:lpstr>'Orçamento Sintético'!Area_de_impressao</vt:lpstr>
      <vt:lpstr>Composições!Titulos_de_impressao</vt:lpstr>
      <vt:lpstr>'Composições Iopes'!Titulos_de_impressao</vt:lpstr>
      <vt:lpstr>'Orçamento Resumo'!Titulos_de_impressao</vt:lpstr>
      <vt:lpstr>'Orçamento Sintético'!Titulos_de_impressao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</dc:creator>
  <dc:description/>
  <cp:lastModifiedBy>Italo Soneghetti</cp:lastModifiedBy>
  <cp:revision>2</cp:revision>
  <cp:lastPrinted>2021-12-17T13:53:46Z</cp:lastPrinted>
  <dcterms:created xsi:type="dcterms:W3CDTF">2017-05-23T16:59:25Z</dcterms:created>
  <dcterms:modified xsi:type="dcterms:W3CDTF">2022-04-18T18:10:44Z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